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aTown of Pomfret\04 - Selectboard\2023-10-04 - Regular Meeting\FY 2025 Budget\"/>
    </mc:Choice>
  </mc:AlternateContent>
  <xr:revisionPtr revIDLastSave="0" documentId="13_ncr:1_{452F64B0-DAD6-4DBF-A9B2-DDC1A1E77F62}" xr6:coauthVersionLast="47" xr6:coauthVersionMax="47" xr10:uidLastSave="{00000000-0000-0000-0000-000000000000}"/>
  <bookViews>
    <workbookView xWindow="1230" yWindow="-60" windowWidth="26325" windowHeight="15465" tabRatio="716" xr2:uid="{00000000-000D-0000-FFFF-FFFF00000000}"/>
  </bookViews>
  <sheets>
    <sheet name="General Account Summary" sheetId="4" r:id="rId1"/>
    <sheet name="Highway Account Summary" sheetId="5" r:id="rId2"/>
    <sheet name="General Account Detail" sheetId="1" r:id="rId3"/>
    <sheet name="Highway Account Detail" sheetId="3" r:id="rId4"/>
    <sheet name="Calculation of FY 2025 Tax" sheetId="14" r:id="rId5"/>
    <sheet name="Reserve Funds" sheetId="15" state="hidden" r:id="rId6"/>
    <sheet name="Fund Balances Summary" sheetId="8" state="hidden" r:id="rId7"/>
    <sheet name="Balance Sheet" sheetId="9" state="hidden" r:id="rId8"/>
    <sheet name="Reserve Funds Balances" sheetId="11" state="hidden" r:id="rId9"/>
  </sheets>
  <externalReferences>
    <externalReference r:id="rId10"/>
  </externalReferences>
  <definedNames>
    <definedName name="_xlnm.Print_Area" localSheetId="7">'Balance Sheet'!$A$1:$D$16</definedName>
    <definedName name="_xlnm.Print_Area" localSheetId="4">'Calculation of FY 2025 Tax'!$A$1:$D$19</definedName>
    <definedName name="_xlnm.Print_Area" localSheetId="6">'Fund Balances Summary'!$A$1:$J$28</definedName>
    <definedName name="_xlnm.Print_Area" localSheetId="2">'General Account Detail'!$A$1:$H$264</definedName>
    <definedName name="_xlnm.Print_Area" localSheetId="0">'General Account Summary'!$A$1:$H$58</definedName>
    <definedName name="_xlnm.Print_Area" localSheetId="3">'Highway Account Detail'!$A$1:$H$108</definedName>
    <definedName name="_xlnm.Print_Area" localSheetId="1">'Highway Account Summary'!$A$1:$H$34</definedName>
    <definedName name="_xlnm.Print_Area" localSheetId="8">'Reserve Funds Balances'!$A$1:$H$44</definedName>
    <definedName name="_xlnm.Print_Titles" localSheetId="7">'Balance Sheet'!$2:$2</definedName>
    <definedName name="_xlnm.Print_Titles" localSheetId="6">'Fund Balances Summary'!$1:$2</definedName>
    <definedName name="_xlnm.Print_Titles" localSheetId="2">'General Account Detail'!$1:$2</definedName>
    <definedName name="_xlnm.Print_Titles" localSheetId="0">'General Account Summary'!$1:$2</definedName>
    <definedName name="_xlnm.Print_Titles" localSheetId="3">'Highway Account Detail'!$1:$2</definedName>
    <definedName name="_xlnm.Print_Titles" localSheetId="1">'Highway Account Summary'!$1:$2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D12" i="14" l="1"/>
  <c r="D6" i="14"/>
  <c r="D5" i="14"/>
  <c r="D4" i="14"/>
  <c r="A34" i="5"/>
  <c r="A32" i="5"/>
  <c r="A31" i="5"/>
  <c r="A30" i="5"/>
  <c r="A28" i="5"/>
  <c r="A253" i="1" l="1"/>
  <c r="A254" i="1" s="1"/>
  <c r="A255" i="1" s="1"/>
  <c r="A256" i="1" s="1"/>
  <c r="C82" i="1"/>
  <c r="C73" i="1"/>
  <c r="C19" i="3"/>
  <c r="C23" i="3" s="1"/>
  <c r="C34" i="1"/>
  <c r="C107" i="1"/>
  <c r="C106" i="1"/>
  <c r="C104" i="1"/>
  <c r="C103" i="1"/>
  <c r="C92" i="1"/>
  <c r="C85" i="1"/>
  <c r="C22" i="3" l="1"/>
  <c r="C21" i="3"/>
  <c r="D4" i="3"/>
  <c r="C4" i="3"/>
  <c r="D20" i="3" l="1"/>
  <c r="C101" i="1" l="1"/>
  <c r="C109" i="1" s="1"/>
  <c r="C206" i="1"/>
  <c r="C39" i="1"/>
  <c r="C38" i="1"/>
  <c r="C204" i="1"/>
  <c r="C61" i="3" l="1"/>
  <c r="C56" i="3"/>
  <c r="C24" i="3"/>
  <c r="C194" i="1" l="1"/>
  <c r="C192" i="1"/>
  <c r="C191" i="1"/>
  <c r="C190" i="1"/>
  <c r="A79" i="3"/>
  <c r="A80" i="3" s="1"/>
  <c r="A81" i="3" s="1"/>
  <c r="A82" i="3" s="1"/>
  <c r="A83" i="3" s="1"/>
  <c r="A78" i="3"/>
  <c r="A77" i="3"/>
  <c r="C254" i="1"/>
  <c r="C37" i="1"/>
  <c r="C37" i="3"/>
  <c r="D23" i="3"/>
  <c r="H14" i="3"/>
  <c r="D26" i="3"/>
  <c r="D25" i="3"/>
  <c r="B108" i="3"/>
  <c r="E12" i="5"/>
  <c r="E11" i="5"/>
  <c r="E10" i="5"/>
  <c r="E9" i="5"/>
  <c r="E8" i="5"/>
  <c r="E7" i="5"/>
  <c r="E6" i="5"/>
  <c r="C224" i="1"/>
  <c r="E201" i="1"/>
  <c r="E98" i="1"/>
  <c r="E45" i="1"/>
  <c r="E69" i="3" l="1"/>
  <c r="E14" i="3"/>
  <c r="D98" i="3"/>
  <c r="D92" i="3"/>
  <c r="D87" i="3"/>
  <c r="D80" i="3"/>
  <c r="D73" i="3"/>
  <c r="D69" i="3"/>
  <c r="D52" i="3"/>
  <c r="D37" i="3"/>
  <c r="D22" i="3"/>
  <c r="D21" i="3"/>
  <c r="F14" i="3"/>
  <c r="G14" i="3"/>
  <c r="F19" i="3"/>
  <c r="F20" i="3"/>
  <c r="G30" i="3"/>
  <c r="H30" i="3"/>
  <c r="F37" i="3"/>
  <c r="G37" i="3"/>
  <c r="H37" i="3"/>
  <c r="F52" i="3"/>
  <c r="G52" i="3"/>
  <c r="H52" i="3"/>
  <c r="F69" i="3"/>
  <c r="G69" i="3"/>
  <c r="H69" i="3"/>
  <c r="F73" i="3"/>
  <c r="G73" i="3"/>
  <c r="H73" i="3"/>
  <c r="F80" i="3"/>
  <c r="G80" i="3"/>
  <c r="H80" i="3"/>
  <c r="F87" i="3"/>
  <c r="G87" i="3"/>
  <c r="H87" i="3"/>
  <c r="F92" i="3"/>
  <c r="G92" i="3"/>
  <c r="H92" i="3"/>
  <c r="F98" i="3"/>
  <c r="G98" i="3"/>
  <c r="H98" i="3"/>
  <c r="D254" i="1"/>
  <c r="D231" i="1"/>
  <c r="D224" i="1"/>
  <c r="D218" i="1"/>
  <c r="D213" i="1"/>
  <c r="D208" i="1"/>
  <c r="D201" i="1"/>
  <c r="D169" i="1"/>
  <c r="D158" i="1"/>
  <c r="D152" i="1"/>
  <c r="D143" i="1"/>
  <c r="D136" i="1"/>
  <c r="D131" i="1"/>
  <c r="D107" i="1"/>
  <c r="D106" i="1"/>
  <c r="D98" i="1"/>
  <c r="D88" i="1"/>
  <c r="D79" i="1"/>
  <c r="D66" i="1"/>
  <c r="D62" i="1"/>
  <c r="D58" i="1"/>
  <c r="D51" i="1"/>
  <c r="D45" i="1"/>
  <c r="D30" i="1"/>
  <c r="D26" i="1"/>
  <c r="D21" i="1"/>
  <c r="F10" i="1"/>
  <c r="F11" i="1" s="1"/>
  <c r="H10" i="1"/>
  <c r="H11" i="1" s="1"/>
  <c r="G11" i="1"/>
  <c r="F21" i="1"/>
  <c r="G21" i="1"/>
  <c r="H21" i="1"/>
  <c r="F26" i="1"/>
  <c r="G26" i="1"/>
  <c r="H26" i="1"/>
  <c r="F30" i="1"/>
  <c r="G30" i="1"/>
  <c r="H30" i="1"/>
  <c r="F45" i="1"/>
  <c r="G45" i="1"/>
  <c r="H45" i="1"/>
  <c r="F51" i="1"/>
  <c r="G51" i="1"/>
  <c r="H51" i="1"/>
  <c r="F58" i="1"/>
  <c r="G58" i="1"/>
  <c r="H58" i="1"/>
  <c r="F62" i="1"/>
  <c r="G62" i="1"/>
  <c r="H62" i="1"/>
  <c r="F66" i="1"/>
  <c r="G66" i="1"/>
  <c r="H66" i="1"/>
  <c r="F79" i="1"/>
  <c r="G79" i="1"/>
  <c r="H79" i="1"/>
  <c r="F88" i="1"/>
  <c r="G88" i="1"/>
  <c r="H88" i="1"/>
  <c r="F98" i="1"/>
  <c r="G98" i="1"/>
  <c r="H98" i="1"/>
  <c r="F116" i="1"/>
  <c r="G116" i="1"/>
  <c r="H116" i="1"/>
  <c r="F131" i="1"/>
  <c r="G131" i="1"/>
  <c r="H131" i="1"/>
  <c r="F136" i="1"/>
  <c r="G136" i="1"/>
  <c r="H136" i="1"/>
  <c r="F143" i="1"/>
  <c r="G143" i="1"/>
  <c r="H143" i="1"/>
  <c r="F152" i="1"/>
  <c r="G152" i="1"/>
  <c r="H152" i="1"/>
  <c r="F158" i="1"/>
  <c r="G158" i="1"/>
  <c r="H158" i="1"/>
  <c r="F169" i="1"/>
  <c r="G169" i="1"/>
  <c r="H169" i="1"/>
  <c r="F201" i="1"/>
  <c r="G201" i="1"/>
  <c r="H201" i="1"/>
  <c r="F208" i="1"/>
  <c r="G208" i="1"/>
  <c r="H208" i="1"/>
  <c r="F213" i="1"/>
  <c r="G213" i="1"/>
  <c r="H213" i="1"/>
  <c r="F218" i="1"/>
  <c r="G218" i="1"/>
  <c r="H218" i="1"/>
  <c r="F224" i="1"/>
  <c r="G224" i="1"/>
  <c r="H224" i="1"/>
  <c r="F231" i="1"/>
  <c r="G231" i="1"/>
  <c r="H231" i="1"/>
  <c r="F254" i="1"/>
  <c r="G254" i="1"/>
  <c r="H254" i="1"/>
  <c r="G68" i="1" l="1"/>
  <c r="H68" i="1"/>
  <c r="F68" i="1"/>
  <c r="D116" i="1"/>
  <c r="D233" i="1" s="1"/>
  <c r="D256" i="1" s="1"/>
  <c r="G233" i="1"/>
  <c r="G256" i="1" s="1"/>
  <c r="H233" i="1"/>
  <c r="H256" i="1" s="1"/>
  <c r="F233" i="1"/>
  <c r="F256" i="1" s="1"/>
  <c r="G100" i="3"/>
  <c r="F30" i="3"/>
  <c r="H100" i="3"/>
  <c r="H102" i="3" s="1"/>
  <c r="F100" i="3"/>
  <c r="F102" i="3" s="1"/>
  <c r="D30" i="3"/>
  <c r="D100" i="3" s="1"/>
  <c r="C73" i="3"/>
  <c r="G258" i="1" l="1"/>
  <c r="G261" i="1" s="1"/>
  <c r="G262" i="1" s="1"/>
  <c r="F258" i="1"/>
  <c r="H258" i="1"/>
  <c r="G102" i="3"/>
  <c r="G105" i="3" s="1"/>
  <c r="E260" i="1" l="1"/>
  <c r="G106" i="3"/>
  <c r="E104" i="3"/>
  <c r="C6" i="14"/>
  <c r="D17" i="15" l="1"/>
  <c r="B151" i="15" l="1"/>
  <c r="B155" i="15" s="1"/>
  <c r="B146" i="15"/>
  <c r="B234" i="15"/>
  <c r="B238" i="15" s="1"/>
  <c r="B229" i="15"/>
  <c r="B218" i="15"/>
  <c r="B222" i="15" s="1"/>
  <c r="D218" i="15"/>
  <c r="D222" i="15"/>
  <c r="B201" i="15"/>
  <c r="B205" i="15" s="1"/>
  <c r="B185" i="15"/>
  <c r="B189" i="15" s="1"/>
  <c r="B180" i="15"/>
  <c r="B172" i="15"/>
  <c r="B174" i="15" s="1"/>
  <c r="B168" i="15"/>
  <c r="B134" i="15"/>
  <c r="B138" i="15" s="1"/>
  <c r="B120" i="15"/>
  <c r="D120" i="15"/>
  <c r="F120" i="15"/>
  <c r="J122" i="15"/>
  <c r="B115" i="15"/>
  <c r="B122" i="15" s="1"/>
  <c r="B78" i="15"/>
  <c r="B72" i="15"/>
  <c r="B58" i="15"/>
  <c r="B52" i="15"/>
  <c r="B31" i="15"/>
  <c r="B37" i="15"/>
  <c r="B11" i="15"/>
  <c r="B17" i="15"/>
  <c r="N234" i="15"/>
  <c r="N238" i="15" s="1"/>
  <c r="N240" i="15" s="1"/>
  <c r="L229" i="15" s="1"/>
  <c r="L234" i="15"/>
  <c r="L238" i="15" s="1"/>
  <c r="J234" i="15"/>
  <c r="J238" i="15" s="1"/>
  <c r="H234" i="15"/>
  <c r="H238" i="15" s="1"/>
  <c r="F234" i="15"/>
  <c r="F238" i="15" s="1"/>
  <c r="D234" i="15"/>
  <c r="D238" i="15" s="1"/>
  <c r="N218" i="15"/>
  <c r="N222" i="15" s="1"/>
  <c r="N224" i="15" s="1"/>
  <c r="L213" i="15" s="1"/>
  <c r="L218" i="15"/>
  <c r="L222" i="15" s="1"/>
  <c r="J218" i="15"/>
  <c r="J222" i="15" s="1"/>
  <c r="H218" i="15"/>
  <c r="H222" i="15" s="1"/>
  <c r="F218" i="15"/>
  <c r="F222" i="15" s="1"/>
  <c r="H201" i="15"/>
  <c r="H205" i="15" s="1"/>
  <c r="H207" i="15" s="1"/>
  <c r="F196" i="15" s="1"/>
  <c r="F201" i="15"/>
  <c r="F205" i="15" s="1"/>
  <c r="D199" i="15"/>
  <c r="D201" i="15" s="1"/>
  <c r="D205" i="15" s="1"/>
  <c r="N185" i="15"/>
  <c r="N189" i="15" s="1"/>
  <c r="N191" i="15" s="1"/>
  <c r="L180" i="15" s="1"/>
  <c r="L185" i="15"/>
  <c r="L189" i="15" s="1"/>
  <c r="J185" i="15"/>
  <c r="J189" i="15" s="1"/>
  <c r="H185" i="15"/>
  <c r="H189" i="15" s="1"/>
  <c r="F185" i="15"/>
  <c r="F189" i="15" s="1"/>
  <c r="D185" i="15"/>
  <c r="D189" i="15" s="1"/>
  <c r="N168" i="15"/>
  <c r="N172" i="15" s="1"/>
  <c r="N174" i="15" s="1"/>
  <c r="L163" i="15" s="1"/>
  <c r="L168" i="15"/>
  <c r="L172" i="15" s="1"/>
  <c r="J168" i="15"/>
  <c r="J172" i="15" s="1"/>
  <c r="H168" i="15"/>
  <c r="H172" i="15" s="1"/>
  <c r="F168" i="15"/>
  <c r="F172" i="15" s="1"/>
  <c r="D168" i="15"/>
  <c r="D172" i="15" s="1"/>
  <c r="N151" i="15"/>
  <c r="N155" i="15" s="1"/>
  <c r="N157" i="15" s="1"/>
  <c r="L146" i="15" s="1"/>
  <c r="L151" i="15"/>
  <c r="L155" i="15" s="1"/>
  <c r="J151" i="15"/>
  <c r="J155" i="15" s="1"/>
  <c r="H151" i="15"/>
  <c r="H155" i="15" s="1"/>
  <c r="F151" i="15"/>
  <c r="F155" i="15" s="1"/>
  <c r="D151" i="15"/>
  <c r="D155" i="15" s="1"/>
  <c r="N134" i="15"/>
  <c r="N138" i="15" s="1"/>
  <c r="N140" i="15" s="1"/>
  <c r="L129" i="15" s="1"/>
  <c r="L134" i="15"/>
  <c r="L138" i="15" s="1"/>
  <c r="J134" i="15"/>
  <c r="J138" i="15" s="1"/>
  <c r="H134" i="15"/>
  <c r="H138" i="15" s="1"/>
  <c r="F134" i="15"/>
  <c r="F138" i="15" s="1"/>
  <c r="D134" i="15"/>
  <c r="D138" i="15" s="1"/>
  <c r="N115" i="15"/>
  <c r="L115" i="15"/>
  <c r="L122" i="15" s="1"/>
  <c r="J115" i="15"/>
  <c r="H115" i="15"/>
  <c r="H122" i="15" s="1"/>
  <c r="F115" i="15"/>
  <c r="F122" i="15" s="1"/>
  <c r="D112" i="15"/>
  <c r="D115" i="15" s="1"/>
  <c r="D122" i="15" s="1"/>
  <c r="N96" i="15"/>
  <c r="N103" i="15" s="1"/>
  <c r="N105" i="15" s="1"/>
  <c r="L90" i="15" s="1"/>
  <c r="L96" i="15"/>
  <c r="L103" i="15" s="1"/>
  <c r="J96" i="15"/>
  <c r="J103" i="15" s="1"/>
  <c r="H96" i="15"/>
  <c r="H103" i="15" s="1"/>
  <c r="F96" i="15"/>
  <c r="F103" i="15" s="1"/>
  <c r="D92" i="15"/>
  <c r="D96" i="15" s="1"/>
  <c r="D103" i="15" s="1"/>
  <c r="D78" i="15"/>
  <c r="N72" i="15"/>
  <c r="N80" i="15" s="1"/>
  <c r="N82" i="15" s="1"/>
  <c r="L67" i="15" s="1"/>
  <c r="L72" i="15"/>
  <c r="L80" i="15" s="1"/>
  <c r="J72" i="15"/>
  <c r="J80" i="15" s="1"/>
  <c r="H72" i="15"/>
  <c r="H80" i="15" s="1"/>
  <c r="F72" i="15"/>
  <c r="F80" i="15" s="1"/>
  <c r="D72" i="15"/>
  <c r="H58" i="15"/>
  <c r="F58" i="15"/>
  <c r="D58" i="15"/>
  <c r="N52" i="15"/>
  <c r="N60" i="15" s="1"/>
  <c r="N62" i="15" s="1"/>
  <c r="L47" i="15" s="1"/>
  <c r="L52" i="15"/>
  <c r="L60" i="15" s="1"/>
  <c r="J52" i="15"/>
  <c r="J60" i="15" s="1"/>
  <c r="H52" i="15"/>
  <c r="H60" i="15" s="1"/>
  <c r="F52" i="15"/>
  <c r="F60" i="15" s="1"/>
  <c r="D49" i="15"/>
  <c r="D52" i="15" s="1"/>
  <c r="D60" i="15" s="1"/>
  <c r="N37" i="15"/>
  <c r="H37" i="15"/>
  <c r="F37" i="15"/>
  <c r="D37" i="15"/>
  <c r="N31" i="15"/>
  <c r="N39" i="15" s="1"/>
  <c r="N41" i="15" s="1"/>
  <c r="L26" i="15" s="1"/>
  <c r="L31" i="15"/>
  <c r="L39" i="15" s="1"/>
  <c r="J31" i="15"/>
  <c r="J39" i="15" s="1"/>
  <c r="H31" i="15"/>
  <c r="F31" i="15"/>
  <c r="D28" i="15"/>
  <c r="D31" i="15" s="1"/>
  <c r="H17" i="15"/>
  <c r="F17" i="15"/>
  <c r="N11" i="15"/>
  <c r="N19" i="15" s="1"/>
  <c r="N21" i="15" s="1"/>
  <c r="L6" i="15" s="1"/>
  <c r="L11" i="15"/>
  <c r="L19" i="15" s="1"/>
  <c r="J11" i="15"/>
  <c r="J19" i="15" s="1"/>
  <c r="H11" i="15"/>
  <c r="F11" i="15"/>
  <c r="D8" i="15"/>
  <c r="D11" i="15" s="1"/>
  <c r="D19" i="15" s="1"/>
  <c r="B264" i="1"/>
  <c r="C20" i="3"/>
  <c r="C30" i="3" s="1"/>
  <c r="B157" i="15" l="1"/>
  <c r="B240" i="15"/>
  <c r="B191" i="15"/>
  <c r="N122" i="15"/>
  <c r="N124" i="15" s="1"/>
  <c r="L110" i="15" s="1"/>
  <c r="L124" i="15" s="1"/>
  <c r="J110" i="15" s="1"/>
  <c r="J124" i="15" s="1"/>
  <c r="H110" i="15" s="1"/>
  <c r="H124" i="15" s="1"/>
  <c r="F110" i="15" s="1"/>
  <c r="F124" i="15" s="1"/>
  <c r="D110" i="15" s="1"/>
  <c r="D124" i="15" s="1"/>
  <c r="B110" i="15" s="1"/>
  <c r="B124" i="15" s="1"/>
  <c r="B80" i="15"/>
  <c r="L21" i="15"/>
  <c r="J6" i="15" s="1"/>
  <c r="H19" i="15"/>
  <c r="F39" i="15"/>
  <c r="B60" i="15"/>
  <c r="F19" i="15"/>
  <c r="L62" i="15"/>
  <c r="J47" i="15" s="1"/>
  <c r="J62" i="15" s="1"/>
  <c r="H47" i="15" s="1"/>
  <c r="H62" i="15" s="1"/>
  <c r="F47" i="15" s="1"/>
  <c r="L224" i="15"/>
  <c r="J213" i="15" s="1"/>
  <c r="J224" i="15" s="1"/>
  <c r="H213" i="15" s="1"/>
  <c r="H224" i="15" s="1"/>
  <c r="F213" i="15" s="1"/>
  <c r="F224" i="15" s="1"/>
  <c r="D213" i="15" s="1"/>
  <c r="D224" i="15" s="1"/>
  <c r="B213" i="15" s="1"/>
  <c r="B224" i="15" s="1"/>
  <c r="B19" i="15"/>
  <c r="J21" i="15"/>
  <c r="H6" i="15" s="1"/>
  <c r="F207" i="15"/>
  <c r="D196" i="15" s="1"/>
  <c r="D207" i="15" s="1"/>
  <c r="B196" i="15" s="1"/>
  <c r="B207" i="15" s="1"/>
  <c r="L240" i="15"/>
  <c r="J229" i="15" s="1"/>
  <c r="J240" i="15" s="1"/>
  <c r="H229" i="15" s="1"/>
  <c r="H240" i="15" s="1"/>
  <c r="F229" i="15" s="1"/>
  <c r="F240" i="15" s="1"/>
  <c r="D229" i="15" s="1"/>
  <c r="D240" i="15" s="1"/>
  <c r="B39" i="15"/>
  <c r="L174" i="15"/>
  <c r="J163" i="15" s="1"/>
  <c r="J174" i="15" s="1"/>
  <c r="H163" i="15" s="1"/>
  <c r="H174" i="15" s="1"/>
  <c r="F163" i="15" s="1"/>
  <c r="F174" i="15" s="1"/>
  <c r="D163" i="15" s="1"/>
  <c r="D174" i="15" s="1"/>
  <c r="B163" i="15" s="1"/>
  <c r="F62" i="15"/>
  <c r="D47" i="15" s="1"/>
  <c r="D62" i="15" s="1"/>
  <c r="B47" i="15" s="1"/>
  <c r="D39" i="15"/>
  <c r="H39" i="15"/>
  <c r="D80" i="15"/>
  <c r="L157" i="15"/>
  <c r="J146" i="15" s="1"/>
  <c r="J157" i="15" s="1"/>
  <c r="H146" i="15" s="1"/>
  <c r="H157" i="15" s="1"/>
  <c r="F146" i="15" s="1"/>
  <c r="F157" i="15" s="1"/>
  <c r="D146" i="15" s="1"/>
  <c r="D157" i="15" s="1"/>
  <c r="L105" i="15"/>
  <c r="J90" i="15" s="1"/>
  <c r="J105" i="15" s="1"/>
  <c r="H90" i="15" s="1"/>
  <c r="H105" i="15" s="1"/>
  <c r="F90" i="15" s="1"/>
  <c r="F105" i="15" s="1"/>
  <c r="D90" i="15" s="1"/>
  <c r="D105" i="15" s="1"/>
  <c r="B90" i="15" s="1"/>
  <c r="L191" i="15"/>
  <c r="J180" i="15" s="1"/>
  <c r="J191" i="15" s="1"/>
  <c r="H180" i="15" s="1"/>
  <c r="H191" i="15" s="1"/>
  <c r="F180" i="15" s="1"/>
  <c r="F191" i="15" s="1"/>
  <c r="D180" i="15" s="1"/>
  <c r="D191" i="15" s="1"/>
  <c r="L41" i="15"/>
  <c r="J26" i="15" s="1"/>
  <c r="J41" i="15" s="1"/>
  <c r="H26" i="15" s="1"/>
  <c r="L82" i="15"/>
  <c r="J67" i="15" s="1"/>
  <c r="J82" i="15" s="1"/>
  <c r="H67" i="15" s="1"/>
  <c r="H82" i="15" s="1"/>
  <c r="F67" i="15" s="1"/>
  <c r="F82" i="15" s="1"/>
  <c r="D67" i="15" s="1"/>
  <c r="L140" i="15"/>
  <c r="J129" i="15" s="1"/>
  <c r="J140" i="15" s="1"/>
  <c r="H129" i="15" s="1"/>
  <c r="H140" i="15" s="1"/>
  <c r="F129" i="15" s="1"/>
  <c r="F140" i="15" s="1"/>
  <c r="D129" i="15" s="1"/>
  <c r="D140" i="15" s="1"/>
  <c r="B129" i="15" s="1"/>
  <c r="B140" i="15" s="1"/>
  <c r="H21" i="15" l="1"/>
  <c r="F6" i="15" s="1"/>
  <c r="F21" i="15" s="1"/>
  <c r="D6" i="15" s="1"/>
  <c r="B62" i="15"/>
  <c r="D82" i="15"/>
  <c r="B67" i="15" s="1"/>
  <c r="B82" i="15" s="1"/>
  <c r="H41" i="15"/>
  <c r="F26" i="15" s="1"/>
  <c r="F41" i="15" s="1"/>
  <c r="D26" i="15" s="1"/>
  <c r="D41" i="15" s="1"/>
  <c r="B26" i="15" s="1"/>
  <c r="B41" i="15" s="1"/>
  <c r="D21" i="15"/>
  <c r="B6" i="15" s="1"/>
  <c r="B21" i="15" s="1"/>
  <c r="A40" i="11"/>
  <c r="A41" i="11" s="1"/>
  <c r="A42" i="11" s="1"/>
  <c r="A43" i="11" s="1"/>
  <c r="A44" i="11" s="1"/>
  <c r="J4" i="8" l="1"/>
  <c r="H10" i="5" l="1"/>
  <c r="G10" i="5"/>
  <c r="F10" i="5"/>
  <c r="D10" i="5"/>
  <c r="C10" i="5"/>
  <c r="B10" i="5"/>
  <c r="A10" i="5"/>
  <c r="H9" i="5"/>
  <c r="G9" i="5"/>
  <c r="F9" i="5"/>
  <c r="D9" i="5"/>
  <c r="C9" i="5"/>
  <c r="B9" i="5"/>
  <c r="A9" i="5"/>
  <c r="H8" i="5"/>
  <c r="G8" i="5"/>
  <c r="F8" i="5"/>
  <c r="D8" i="5"/>
  <c r="C8" i="5"/>
  <c r="B8" i="5"/>
  <c r="A8" i="5"/>
  <c r="H7" i="5"/>
  <c r="G7" i="5"/>
  <c r="F7" i="5"/>
  <c r="D7" i="5"/>
  <c r="C7" i="5"/>
  <c r="B7" i="5"/>
  <c r="A7" i="5"/>
  <c r="G38" i="11" l="1"/>
  <c r="G37" i="11"/>
  <c r="G34" i="11"/>
  <c r="G24" i="11"/>
  <c r="G20" i="11"/>
  <c r="C33" i="11" l="1"/>
  <c r="G33" i="11" s="1"/>
  <c r="F26" i="11"/>
  <c r="E26" i="11"/>
  <c r="D26" i="11"/>
  <c r="C26" i="11"/>
  <c r="C22" i="11"/>
  <c r="J3" i="8" l="1"/>
  <c r="D25" i="8"/>
  <c r="E25" i="8"/>
  <c r="F25" i="8"/>
  <c r="A21" i="8"/>
  <c r="A22" i="8" s="1"/>
  <c r="H4" i="8"/>
  <c r="H3" i="8"/>
  <c r="H25" i="8" l="1"/>
  <c r="E10" i="4"/>
  <c r="E9" i="4"/>
  <c r="D9" i="4"/>
  <c r="C9" i="4"/>
  <c r="E8" i="4"/>
  <c r="D8" i="4"/>
  <c r="C8" i="4"/>
  <c r="E7" i="4"/>
  <c r="D7" i="4"/>
  <c r="C7" i="4"/>
  <c r="E6" i="4"/>
  <c r="E2" i="4"/>
  <c r="D2" i="4"/>
  <c r="C2" i="4"/>
  <c r="E1" i="4"/>
  <c r="D1" i="4"/>
  <c r="C1" i="4"/>
  <c r="D12" i="5"/>
  <c r="C12" i="5"/>
  <c r="D11" i="5"/>
  <c r="C11" i="5"/>
  <c r="D6" i="5"/>
  <c r="C6" i="5"/>
  <c r="E5" i="5"/>
  <c r="E2" i="5"/>
  <c r="D2" i="5"/>
  <c r="C2" i="5"/>
  <c r="E1" i="5"/>
  <c r="D1" i="5"/>
  <c r="C1" i="5"/>
  <c r="E254" i="1"/>
  <c r="E48" i="4" s="1"/>
  <c r="D48" i="4"/>
  <c r="C48" i="4" l="1"/>
  <c r="E30" i="5" l="1"/>
  <c r="E87" i="3"/>
  <c r="E23" i="5" s="1"/>
  <c r="D13" i="14" l="1"/>
  <c r="E92" i="3" l="1"/>
  <c r="E24" i="5" s="1"/>
  <c r="D24" i="5"/>
  <c r="C92" i="3"/>
  <c r="C24" i="5" s="1"/>
  <c r="E52" i="3"/>
  <c r="E19" i="5" s="1"/>
  <c r="C52" i="3"/>
  <c r="C19" i="5" s="1"/>
  <c r="E30" i="3"/>
  <c r="E17" i="5" s="1"/>
  <c r="D17" i="5"/>
  <c r="E224" i="1"/>
  <c r="E44" i="4" s="1"/>
  <c r="D44" i="4"/>
  <c r="C44" i="4"/>
  <c r="E40" i="4"/>
  <c r="C88" i="1"/>
  <c r="C31" i="4" s="1"/>
  <c r="E136" i="1"/>
  <c r="E35" i="4" s="1"/>
  <c r="D35" i="4"/>
  <c r="C136" i="1"/>
  <c r="C35" i="4" s="1"/>
  <c r="E79" i="1"/>
  <c r="E30" i="4" s="1"/>
  <c r="E62" i="1" l="1"/>
  <c r="E21" i="4" s="1"/>
  <c r="D21" i="4"/>
  <c r="C62" i="1"/>
  <c r="C21" i="4" s="1"/>
  <c r="E18" i="4"/>
  <c r="B58" i="4" l="1"/>
  <c r="E98" i="3"/>
  <c r="E25" i="5" s="1"/>
  <c r="C98" i="3"/>
  <c r="C25" i="5" s="1"/>
  <c r="C87" i="3"/>
  <c r="C23" i="5" s="1"/>
  <c r="E80" i="3"/>
  <c r="E22" i="5" s="1"/>
  <c r="C80" i="3"/>
  <c r="C22" i="5" s="1"/>
  <c r="E73" i="3"/>
  <c r="E21" i="5" s="1"/>
  <c r="C21" i="5"/>
  <c r="E20" i="5"/>
  <c r="C69" i="3"/>
  <c r="C20" i="5" s="1"/>
  <c r="E37" i="3"/>
  <c r="E18" i="5" s="1"/>
  <c r="C18" i="5"/>
  <c r="E13" i="5"/>
  <c r="E231" i="1"/>
  <c r="E45" i="4" s="1"/>
  <c r="E218" i="1"/>
  <c r="E43" i="4" s="1"/>
  <c r="C218" i="1"/>
  <c r="C43" i="4" s="1"/>
  <c r="E213" i="1"/>
  <c r="E42" i="4" s="1"/>
  <c r="C213" i="1"/>
  <c r="C42" i="4" s="1"/>
  <c r="E208" i="1"/>
  <c r="E41" i="4" s="1"/>
  <c r="C208" i="1"/>
  <c r="C41" i="4" s="1"/>
  <c r="C201" i="1"/>
  <c r="C40" i="4" s="1"/>
  <c r="E169" i="1"/>
  <c r="E39" i="4" s="1"/>
  <c r="C169" i="1"/>
  <c r="C39" i="4" s="1"/>
  <c r="E158" i="1"/>
  <c r="E38" i="4" s="1"/>
  <c r="C158" i="1"/>
  <c r="C38" i="4" s="1"/>
  <c r="E152" i="1"/>
  <c r="E37" i="4" s="1"/>
  <c r="C152" i="1"/>
  <c r="C37" i="4" s="1"/>
  <c r="E143" i="1"/>
  <c r="E36" i="4" s="1"/>
  <c r="C143" i="1"/>
  <c r="C36" i="4" s="1"/>
  <c r="E131" i="1"/>
  <c r="E34" i="4" s="1"/>
  <c r="C131" i="1"/>
  <c r="C34" i="4" s="1"/>
  <c r="E116" i="1"/>
  <c r="E33" i="4" s="1"/>
  <c r="C116" i="1"/>
  <c r="C33" i="4" s="1"/>
  <c r="E11" i="1"/>
  <c r="E21" i="1"/>
  <c r="E15" i="4" s="1"/>
  <c r="E26" i="1"/>
  <c r="E16" i="4" s="1"/>
  <c r="E30" i="1"/>
  <c r="E17" i="4" s="1"/>
  <c r="E51" i="1"/>
  <c r="E19" i="4" s="1"/>
  <c r="E58" i="1"/>
  <c r="E20" i="4" s="1"/>
  <c r="E66" i="1"/>
  <c r="E22" i="4" s="1"/>
  <c r="C66" i="1"/>
  <c r="C22" i="4" s="1"/>
  <c r="E88" i="1"/>
  <c r="E31" i="4" s="1"/>
  <c r="E32" i="4"/>
  <c r="C98" i="1"/>
  <c r="C32" i="4" s="1"/>
  <c r="C79" i="1"/>
  <c r="C30" i="4" s="1"/>
  <c r="C51" i="1"/>
  <c r="C19" i="4" s="1"/>
  <c r="C45" i="1"/>
  <c r="C18" i="4" s="1"/>
  <c r="C30" i="1"/>
  <c r="C17" i="4" s="1"/>
  <c r="C26" i="1"/>
  <c r="C16" i="4" s="1"/>
  <c r="C21" i="1"/>
  <c r="E54" i="4"/>
  <c r="E68" i="1" l="1"/>
  <c r="C15" i="4"/>
  <c r="E11" i="4"/>
  <c r="E23" i="4"/>
  <c r="E100" i="3"/>
  <c r="E233" i="1"/>
  <c r="E25" i="4" l="1"/>
  <c r="E102" i="3"/>
  <c r="E105" i="3" s="1"/>
  <c r="E106" i="3" s="1"/>
  <c r="E26" i="5"/>
  <c r="E256" i="1"/>
  <c r="E50" i="4" s="1"/>
  <c r="E46" i="4"/>
  <c r="E258" i="1" l="1"/>
  <c r="E261" i="1" s="1"/>
  <c r="E28" i="5"/>
  <c r="D260" i="1" l="1"/>
  <c r="D54" i="4" s="1"/>
  <c r="D104" i="3"/>
  <c r="D30" i="5" s="1"/>
  <c r="E52" i="4"/>
  <c r="E31" i="5"/>
  <c r="G4" i="8"/>
  <c r="E32" i="5"/>
  <c r="A3" i="8"/>
  <c r="E55" i="4" l="1"/>
  <c r="G3" i="8"/>
  <c r="G25" i="8" s="1"/>
  <c r="I25" i="8" s="1"/>
  <c r="E262" i="1"/>
  <c r="E56" i="4" s="1"/>
  <c r="D10" i="1"/>
  <c r="D11" i="1" s="1"/>
  <c r="D68" i="1" s="1"/>
  <c r="D14" i="3"/>
  <c r="F39" i="11"/>
  <c r="E39" i="11"/>
  <c r="D39" i="11"/>
  <c r="C39" i="11"/>
  <c r="G25" i="11"/>
  <c r="F12" i="11"/>
  <c r="E12" i="11"/>
  <c r="D12" i="11"/>
  <c r="C12" i="11"/>
  <c r="G10" i="11"/>
  <c r="G6" i="11"/>
  <c r="G7" i="11"/>
  <c r="F8" i="11"/>
  <c r="E8" i="11"/>
  <c r="D8" i="11"/>
  <c r="C8" i="11"/>
  <c r="D102" i="3" l="1"/>
  <c r="D105" i="3" s="1"/>
  <c r="D258" i="1"/>
  <c r="D261" i="1" s="1"/>
  <c r="F13" i="11"/>
  <c r="F14" i="11" s="1"/>
  <c r="C13" i="11"/>
  <c r="C14" i="11" s="1"/>
  <c r="E13" i="11"/>
  <c r="E14" i="11" s="1"/>
  <c r="D13" i="11"/>
  <c r="D14" i="11" s="1"/>
  <c r="G8" i="11"/>
  <c r="G12" i="11"/>
  <c r="C104" i="3" l="1"/>
  <c r="D106" i="3"/>
  <c r="D32" i="5" s="1"/>
  <c r="D262" i="1"/>
  <c r="G14" i="1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D10" i="14"/>
  <c r="D11" i="14"/>
  <c r="B17" i="14"/>
  <c r="B18" i="14"/>
  <c r="D19" i="14"/>
  <c r="D45" i="4" l="1"/>
  <c r="G39" i="11" l="1"/>
  <c r="F35" i="11"/>
  <c r="E35" i="11"/>
  <c r="D35" i="11"/>
  <c r="D40" i="11" s="1"/>
  <c r="D41" i="11" s="1"/>
  <c r="C35" i="11"/>
  <c r="C40" i="11" s="1"/>
  <c r="C41" i="11" s="1"/>
  <c r="G31" i="11"/>
  <c r="G26" i="11"/>
  <c r="F22" i="11"/>
  <c r="E22" i="11"/>
  <c r="E27" i="11" s="1"/>
  <c r="D22" i="11"/>
  <c r="G21" i="11"/>
  <c r="G19" i="11"/>
  <c r="G17" i="11"/>
  <c r="G4" i="11"/>
  <c r="A3" i="11"/>
  <c r="A4" i="11" s="1"/>
  <c r="A5" i="11" s="1"/>
  <c r="D12" i="9"/>
  <c r="C12" i="9"/>
  <c r="D7" i="9"/>
  <c r="D16" i="9" s="1"/>
  <c r="C7" i="9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4" i="8"/>
  <c r="A5" i="8" s="1"/>
  <c r="A6" i="8" s="1"/>
  <c r="A7" i="8" s="1"/>
  <c r="A8" i="8" s="1"/>
  <c r="B34" i="5"/>
  <c r="H25" i="5"/>
  <c r="G25" i="5"/>
  <c r="F25" i="5"/>
  <c r="D25" i="5"/>
  <c r="H24" i="5"/>
  <c r="G24" i="5"/>
  <c r="F24" i="5"/>
  <c r="H23" i="5"/>
  <c r="G23" i="5"/>
  <c r="F23" i="5"/>
  <c r="D23" i="5"/>
  <c r="H22" i="5"/>
  <c r="G22" i="5"/>
  <c r="F22" i="5"/>
  <c r="D22" i="5"/>
  <c r="H21" i="5"/>
  <c r="G21" i="5"/>
  <c r="F21" i="5"/>
  <c r="D21" i="5"/>
  <c r="H20" i="5"/>
  <c r="G20" i="5"/>
  <c r="F20" i="5"/>
  <c r="D20" i="5"/>
  <c r="H19" i="5"/>
  <c r="F19" i="5"/>
  <c r="D19" i="5"/>
  <c r="H18" i="5"/>
  <c r="G18" i="5"/>
  <c r="D18" i="5"/>
  <c r="G17" i="5"/>
  <c r="G13" i="5"/>
  <c r="F13" i="5"/>
  <c r="A3" i="3"/>
  <c r="A4" i="3" s="1"/>
  <c r="A5" i="3" s="1"/>
  <c r="H48" i="4"/>
  <c r="G48" i="4"/>
  <c r="F48" i="4"/>
  <c r="H45" i="4"/>
  <c r="H44" i="4"/>
  <c r="G44" i="4"/>
  <c r="F44" i="4"/>
  <c r="H43" i="4"/>
  <c r="G43" i="4"/>
  <c r="F43" i="4"/>
  <c r="D43" i="4"/>
  <c r="H42" i="4"/>
  <c r="G42" i="4"/>
  <c r="F42" i="4"/>
  <c r="D42" i="4"/>
  <c r="H41" i="4"/>
  <c r="G41" i="4"/>
  <c r="F41" i="4"/>
  <c r="D41" i="4"/>
  <c r="G40" i="4"/>
  <c r="F40" i="4"/>
  <c r="D40" i="4"/>
  <c r="H39" i="4"/>
  <c r="G39" i="4"/>
  <c r="F39" i="4"/>
  <c r="D39" i="4"/>
  <c r="H38" i="4"/>
  <c r="G38" i="4"/>
  <c r="F38" i="4"/>
  <c r="D38" i="4"/>
  <c r="H37" i="4"/>
  <c r="G37" i="4"/>
  <c r="F37" i="4"/>
  <c r="D37" i="4"/>
  <c r="H36" i="4"/>
  <c r="G36" i="4"/>
  <c r="F36" i="4"/>
  <c r="D36" i="4"/>
  <c r="H35" i="4"/>
  <c r="G35" i="4"/>
  <c r="F35" i="4"/>
  <c r="H34" i="4"/>
  <c r="G34" i="4"/>
  <c r="F34" i="4"/>
  <c r="D34" i="4"/>
  <c r="H33" i="4"/>
  <c r="G33" i="4"/>
  <c r="F33" i="4"/>
  <c r="D33" i="4"/>
  <c r="H32" i="4"/>
  <c r="G32" i="4"/>
  <c r="F32" i="4"/>
  <c r="D32" i="4"/>
  <c r="H31" i="4"/>
  <c r="G31" i="4"/>
  <c r="F31" i="4"/>
  <c r="D31" i="4"/>
  <c r="H30" i="4"/>
  <c r="G30" i="4"/>
  <c r="F30" i="4"/>
  <c r="D30" i="4"/>
  <c r="H22" i="4"/>
  <c r="G22" i="4"/>
  <c r="F22" i="4"/>
  <c r="D22" i="4"/>
  <c r="H21" i="4"/>
  <c r="G21" i="4"/>
  <c r="F21" i="4"/>
  <c r="H20" i="4"/>
  <c r="G20" i="4"/>
  <c r="F20" i="4"/>
  <c r="D20" i="4"/>
  <c r="H19" i="4"/>
  <c r="G19" i="4"/>
  <c r="F19" i="4"/>
  <c r="D19" i="4"/>
  <c r="H18" i="4"/>
  <c r="G18" i="4"/>
  <c r="F18" i="4"/>
  <c r="D18" i="4"/>
  <c r="H17" i="4"/>
  <c r="G17" i="4"/>
  <c r="F17" i="4"/>
  <c r="D17" i="4"/>
  <c r="H16" i="4"/>
  <c r="G16" i="4"/>
  <c r="F16" i="4"/>
  <c r="D16" i="4"/>
  <c r="H15" i="4"/>
  <c r="G15" i="4"/>
  <c r="F15" i="4"/>
  <c r="D15" i="4"/>
  <c r="F10" i="4"/>
  <c r="F6" i="4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B32" i="5"/>
  <c r="B31" i="5"/>
  <c r="B30" i="5"/>
  <c r="B28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F18" i="5"/>
  <c r="B18" i="5"/>
  <c r="A18" i="5"/>
  <c r="F17" i="5"/>
  <c r="B17" i="5"/>
  <c r="A17" i="5"/>
  <c r="B13" i="5"/>
  <c r="A13" i="5"/>
  <c r="H12" i="5"/>
  <c r="G12" i="5"/>
  <c r="F12" i="5"/>
  <c r="B12" i="5"/>
  <c r="A12" i="5"/>
  <c r="H11" i="5"/>
  <c r="G11" i="5"/>
  <c r="F11" i="5"/>
  <c r="B11" i="5"/>
  <c r="A11" i="5"/>
  <c r="H6" i="5"/>
  <c r="G6" i="5"/>
  <c r="F6" i="5"/>
  <c r="B6" i="5"/>
  <c r="A6" i="5"/>
  <c r="G5" i="5"/>
  <c r="F5" i="5"/>
  <c r="B5" i="5"/>
  <c r="A5" i="5"/>
  <c r="H2" i="5"/>
  <c r="G2" i="5"/>
  <c r="F2" i="5"/>
  <c r="H1" i="5"/>
  <c r="G1" i="5"/>
  <c r="F1" i="5"/>
  <c r="B1" i="5"/>
  <c r="A58" i="4"/>
  <c r="B56" i="4"/>
  <c r="A56" i="4"/>
  <c r="B55" i="4"/>
  <c r="A55" i="4"/>
  <c r="B54" i="4"/>
  <c r="A54" i="4"/>
  <c r="B52" i="4"/>
  <c r="A52" i="4"/>
  <c r="B50" i="4"/>
  <c r="A50" i="4"/>
  <c r="B48" i="4"/>
  <c r="A48" i="4"/>
  <c r="B46" i="4"/>
  <c r="A46" i="4"/>
  <c r="G45" i="4"/>
  <c r="F45" i="4"/>
  <c r="B45" i="4"/>
  <c r="A45" i="4"/>
  <c r="B44" i="4"/>
  <c r="A44" i="4"/>
  <c r="B43" i="4"/>
  <c r="A43" i="4"/>
  <c r="B42" i="4"/>
  <c r="A42" i="4"/>
  <c r="B41" i="4"/>
  <c r="A41" i="4"/>
  <c r="H40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A25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2" i="4"/>
  <c r="A12" i="4"/>
  <c r="A11" i="4"/>
  <c r="G10" i="4"/>
  <c r="B10" i="4"/>
  <c r="A10" i="4"/>
  <c r="H9" i="4"/>
  <c r="G9" i="4"/>
  <c r="F9" i="4"/>
  <c r="B9" i="4"/>
  <c r="A9" i="4"/>
  <c r="H8" i="4"/>
  <c r="G8" i="4"/>
  <c r="F8" i="4"/>
  <c r="B8" i="4"/>
  <c r="A8" i="4"/>
  <c r="H7" i="4"/>
  <c r="G7" i="4"/>
  <c r="F7" i="4"/>
  <c r="B7" i="4"/>
  <c r="A7" i="4"/>
  <c r="H6" i="4"/>
  <c r="G6" i="4"/>
  <c r="B6" i="4"/>
  <c r="A6" i="4"/>
  <c r="B5" i="4"/>
  <c r="H2" i="4"/>
  <c r="G2" i="4"/>
  <c r="F2" i="4"/>
  <c r="H1" i="4"/>
  <c r="G1" i="4"/>
  <c r="F1" i="4"/>
  <c r="B1" i="4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G42" i="11"/>
  <c r="D23" i="4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3" i="8" s="1"/>
  <c r="A24" i="8" s="1"/>
  <c r="A25" i="8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E40" i="11"/>
  <c r="E41" i="11" s="1"/>
  <c r="F40" i="11"/>
  <c r="F41" i="11" s="1"/>
  <c r="G35" i="11"/>
  <c r="G40" i="11" s="1"/>
  <c r="C27" i="11"/>
  <c r="C28" i="11" s="1"/>
  <c r="F27" i="11"/>
  <c r="F28" i="11" s="1"/>
  <c r="D27" i="11"/>
  <c r="D28" i="11" s="1"/>
  <c r="G22" i="11"/>
  <c r="G27" i="11" s="1"/>
  <c r="E28" i="11"/>
  <c r="C14" i="9"/>
  <c r="C16" i="9" s="1"/>
  <c r="D14" i="9"/>
  <c r="H26" i="5"/>
  <c r="F26" i="5"/>
  <c r="G26" i="5"/>
  <c r="H17" i="5"/>
  <c r="D26" i="5"/>
  <c r="G19" i="5"/>
  <c r="G25" i="4"/>
  <c r="F50" i="4"/>
  <c r="G50" i="4"/>
  <c r="G11" i="4"/>
  <c r="F23" i="4"/>
  <c r="G23" i="4"/>
  <c r="H23" i="4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D50" i="4"/>
  <c r="D46" i="4"/>
  <c r="A33" i="11"/>
  <c r="A34" i="11" s="1"/>
  <c r="A35" i="11" s="1"/>
  <c r="A36" i="11" s="1"/>
  <c r="A37" i="11" s="1"/>
  <c r="A38" i="11" s="1"/>
  <c r="A39" i="11" s="1"/>
  <c r="G28" i="11"/>
  <c r="G41" i="11"/>
  <c r="G13" i="11"/>
  <c r="F28" i="5"/>
  <c r="G46" i="4"/>
  <c r="F46" i="4"/>
  <c r="G52" i="4"/>
  <c r="H46" i="4"/>
  <c r="F11" i="4"/>
  <c r="A124" i="1" l="1"/>
  <c r="A125" i="1" s="1"/>
  <c r="A126" i="1" s="1"/>
  <c r="A127" i="1" s="1"/>
  <c r="A128" i="1" s="1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G43" i="11"/>
  <c r="G44" i="11" s="1"/>
  <c r="G28" i="5"/>
  <c r="H50" i="4"/>
  <c r="F25" i="4"/>
  <c r="A129" i="1" l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84" i="3" s="1"/>
  <c r="A85" i="3" s="1"/>
  <c r="A86" i="3" s="1"/>
  <c r="A87" i="3" s="1"/>
  <c r="A88" i="3" s="1"/>
  <c r="I4" i="8"/>
  <c r="G30" i="5"/>
  <c r="H30" i="5"/>
  <c r="F52" i="4"/>
  <c r="A89" i="3" l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G32" i="5"/>
  <c r="G31" i="5"/>
  <c r="H31" i="5"/>
  <c r="H32" i="5"/>
  <c r="A257" i="1" l="1"/>
  <c r="A258" i="1" s="1"/>
  <c r="A259" i="1" s="1"/>
  <c r="A260" i="1" s="1"/>
  <c r="A261" i="1" s="1"/>
  <c r="A262" i="1" s="1"/>
  <c r="A263" i="1" s="1"/>
  <c r="A264" i="1" s="1"/>
  <c r="H54" i="4"/>
  <c r="G54" i="4"/>
  <c r="F30" i="5"/>
  <c r="D5" i="5" l="1"/>
  <c r="I3" i="8"/>
  <c r="G56" i="4"/>
  <c r="G55" i="4"/>
  <c r="F32" i="5"/>
  <c r="F31" i="5"/>
  <c r="D6" i="4" l="1"/>
  <c r="F54" i="4"/>
  <c r="D10" i="4"/>
  <c r="D28" i="5" l="1"/>
  <c r="D13" i="5"/>
  <c r="F56" i="4"/>
  <c r="F55" i="4"/>
  <c r="C260" i="1" l="1"/>
  <c r="D56" i="4" l="1"/>
  <c r="D31" i="5"/>
  <c r="D25" i="4"/>
  <c r="D11" i="4"/>
  <c r="C30" i="5"/>
  <c r="D52" i="4" l="1"/>
  <c r="C54" i="4" l="1"/>
  <c r="D55" i="4"/>
  <c r="H13" i="5" l="1"/>
  <c r="H28" i="5"/>
  <c r="H5" i="5"/>
  <c r="H10" i="4"/>
  <c r="H25" i="4" l="1"/>
  <c r="H11" i="4"/>
  <c r="H52" i="4" l="1"/>
  <c r="H55" i="4"/>
  <c r="H56" i="4"/>
  <c r="C100" i="3"/>
  <c r="C6" i="3" s="1"/>
  <c r="C10" i="1" l="1"/>
  <c r="C14" i="3"/>
  <c r="C102" i="3" s="1"/>
  <c r="C105" i="3" s="1"/>
  <c r="C106" i="3" s="1"/>
  <c r="C17" i="5"/>
  <c r="C26" i="5"/>
  <c r="C5" i="14"/>
  <c r="C5" i="5" l="1"/>
  <c r="C10" i="4" l="1"/>
  <c r="C11" i="14"/>
  <c r="C13" i="5"/>
  <c r="C28" i="5" l="1"/>
  <c r="C13" i="14"/>
  <c r="C31" i="5" l="1"/>
  <c r="C32" i="5"/>
  <c r="C4" i="14"/>
  <c r="C7" i="14"/>
  <c r="C10" i="14"/>
  <c r="C12" i="14"/>
  <c r="C14" i="14"/>
  <c r="C17" i="14"/>
  <c r="C18" i="14"/>
  <c r="C19" i="14"/>
  <c r="C5" i="1"/>
  <c r="C6" i="1"/>
  <c r="C11" i="1"/>
  <c r="C54" i="1"/>
  <c r="C58" i="1"/>
  <c r="C68" i="1"/>
  <c r="C230" i="1"/>
  <c r="C231" i="1"/>
  <c r="C233" i="1"/>
  <c r="C256" i="1"/>
  <c r="C258" i="1"/>
  <c r="C261" i="1"/>
  <c r="C262" i="1"/>
  <c r="C6" i="4"/>
  <c r="C11" i="4"/>
  <c r="C20" i="4"/>
  <c r="C23" i="4"/>
  <c r="C25" i="4"/>
  <c r="C45" i="4"/>
  <c r="C46" i="4"/>
  <c r="C50" i="4"/>
  <c r="C52" i="4"/>
  <c r="C55" i="4"/>
  <c r="C5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tc={F4BE5FEA-4518-47FB-A098-B22DDF0F514E}</author>
    <author>tc={12C81926-2E95-4A36-B51A-E5AB2FEDC3C2}</author>
    <author>tc={B6E7B960-EBEE-4AFF-B8D6-2AE92D45DC89}</author>
    <author>tc={5D1881EB-D70A-4CA5-9266-C5381260CBA4}</author>
    <author>tc={D3D2DAD8-22E8-4851-90CD-9AA0810DE74F}</author>
    <author>tc={50F7891D-7FC2-4D05-88A5-54D4541EA11C}</author>
    <author>tc={A83DAA3C-1821-43D2-AB32-EAE48F012E7C}</author>
    <author>tc={64B08290-E651-49D6-9DD5-1597A5C8FBBA}</author>
    <author>tc={F8436AAD-F66D-4862-B2B7-A24A00D934E4}</author>
    <author>tc={11D5682D-324C-49D8-B6F5-CE4CFE2D3A9B}</author>
    <author>tc={B6AC6319-F84C-434A-9F8E-1B2538CF86CA}</author>
    <author>tc={D47262E0-7285-42DD-9A92-06B1B85432A1}</author>
    <author>tc={D23928AF-7F4A-4D02-9AF5-BFAE05C8C6C1}</author>
    <author>tc={AB42BAC1-C3AB-40CF-BC8E-FFE4339B9403}</author>
    <author>tc={5EC63847-B061-4AB9-97E4-1F711E198904}</author>
    <author>tc={A315560D-652A-442E-B007-8DD18B68C214}</author>
    <author>tc={49180054-9485-4700-809B-E88691CDF71F}</author>
    <author>tc={F509E760-84A3-4322-9A0D-423876FA23A2}</author>
    <author>tc={27D49C63-BB59-4833-953A-88133EE746DD}</author>
    <author>tc={F8D9A704-1844-4EB8-87C0-42535C7EDBC1}</author>
    <author>tc={1F078297-0D98-406A-8E90-CE6466855628}</author>
    <author>tc={D3B669A5-06AD-4C8C-BAA7-EACECA222F90}</author>
    <author>tc={A2620022-DB79-4FBD-A764-E5D69D9C0F6E}</author>
    <author>tc={C6E4BB7D-6A09-4D8B-BCF1-ED1305AE6CB1}</author>
    <author>tc={DBFEB9F9-4E4E-474C-95BD-729821823214}</author>
    <author>tc={A2445251-356F-4D6A-AED6-F0E50F672BA8}</author>
    <author>tc={D487E5D4-55FE-49AB-A864-0C7C91D68B18}</author>
    <author>tc={0630A19C-FBAF-41F2-AD79-6AEB2F518F47}</author>
    <author>tc={12D5BB60-65F5-4AFD-9BB1-C863E08B9CE6}</author>
    <author>tc={57620C3C-93F2-46F4-A4FE-0672F95DC62E}</author>
  </authors>
  <commentList>
    <comment ref="C4" authorId="0" shapeId="0" xr:uid="{F4BE5FEA-4518-47FB-A098-B22DDF0F514E}">
      <text>
        <t>[Threaded comment]
Your version of Excel allows you to read this threaded comment; however, any edits to it will get removed if the file is opened in a newer version of Excel. Learn more: https://go.microsoft.com/fwlink/?linkid=870924
Comment:
    Since FY 2023, the Selectboard has figured the annual COLA from the the 12-month percent change in the Northeast Region CPI-U through the December prior to the COLA effective date.
See https://www.bls.gov/regions/mid-atlantic/news-release/consumerpriceindex_northeast.htm (in Table A, the cell across from "December" and below "2021/12-month").
The final figure necessary to calculate the FY 2025 COLA was reported on January 11, 2024.  The figure shown here is the actual FY 2025 COLA.</t>
      </text>
    </comment>
    <comment ref="C6" authorId="1" shapeId="0" xr:uid="{12C81926-2E95-4A36-B51A-E5AB2FEDC3C2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SB: This line will adjust automatically as budgeted amounts are entered below. The amount shown here assumes 60% of the FY 2023 year-end general account unassigned fund balance will be used to offset taxes to be raised in FY 2025, consistent with last year.</t>
      </text>
    </comment>
    <comment ref="C10" authorId="2" shapeId="0" xr:uid="{B6E7B960-EBEE-4AFF-B8D6-2AE92D45DC8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SB: This line will adjust automatically as budgeted amounts are entered in the Highway Account Detail worksheet.</t>
      </text>
    </comment>
    <comment ref="C17" authorId="3" shapeId="0" xr:uid="{5D1881EB-D70A-4CA5-9266-C5381260CBA4}">
      <text>
        <t>[Threaded comment]
Your version of Excel allows you to read this threaded comment; however, any edits to it will get removed if the file is opened in a newer version of Excel. Learn more: https://go.microsoft.com/fwlink/?linkid=870924
Comment:
    $297,888 received in FY 2024 per E. DesMeules email of 11/6.</t>
      </text>
    </comment>
    <comment ref="C34" authorId="4" shapeId="0" xr:uid="{D3D2DAD8-22E8-4851-90CD-9AA0810DE74F}">
      <text>
        <t>[Threaded comment]
Your version of Excel allows you to read this threaded comment; however, any edits to it will get removed if the file is opened in a newer version of Excel. Learn more: https://go.microsoft.com/fwlink/?linkid=870924
Comment:
    $4 per $15/page recoring fee to State of Vermont</t>
      </text>
    </comment>
    <comment ref="C38" authorId="5" shapeId="0" xr:uid="{50F7891D-7FC2-4D05-88A5-54D4541EA11C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Becky email of 11/27/2023.</t>
      </text>
    </comment>
    <comment ref="C39" authorId="6" shapeId="0" xr:uid="{A83DAA3C-1821-43D2-AB32-EAE48F012E7C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Becky email of 11/27/2023.</t>
      </text>
    </comment>
    <comment ref="C54" authorId="7" shapeId="0" xr:uid="{64B08290-E651-49D6-9DD5-1597A5C8FBBA}">
      <text>
        <t>[Threaded comment]
Your version of Excel allows you to read this threaded comment; however, any edits to it will get removed if the file is opened in a newer version of Excel. Learn more: https://go.microsoft.com/fwlink/?linkid=870924
Comment:
    Post-reval total value of Artistree property, minus estimated post-reval non-exempt value of Artistree property (Listers to determine actual non-exempt value in 2024), divided by municipal grand list (as of 12/13/2023), multiplied by current year taxes, multiplied by 200% (per 2019 Charitable Donation Agreement).</t>
      </text>
    </comment>
    <comment ref="C57" authorId="8" shapeId="0" xr:uid="{F8436AAD-F66D-4862-B2B7-A24A00D934E4}">
      <text>
        <t>[Threaded comment]
Your version of Excel allows you to read this threaded comment; however, any edits to it will get removed if the file is opened in a newer version of Excel. Learn more: https://go.microsoft.com/fwlink/?linkid=870924
Comment:
    $300 received through October 2023 (first 1/3 of FY 2024)</t>
      </text>
    </comment>
    <comment ref="C101" authorId="9" shapeId="0" xr:uid="{11D5682D-324C-49D8-B6F5-CE4CFE2D3A9B}">
      <text>
        <t>[Threaded comment]
Your version of Excel allows you to read this threaded comment; however, any edits to it will get removed if the file is opened in a newer version of Excel. Learn more: https://go.microsoft.com/fwlink/?linkid=870924
Comment:
    Last increased from $300/member in 2000.</t>
      </text>
    </comment>
    <comment ref="C110" authorId="10" shapeId="0" xr:uid="{B6AC6319-F84C-434A-9F8E-1B2538CF86CA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111" authorId="11" shapeId="0" xr:uid="{D47262E0-7285-42DD-9A92-06B1B85432A1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113" authorId="12" shapeId="0" xr:uid="{D23928AF-7F4A-4D02-9AF5-BFAE05C8C6C1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E. DesMeules email on 11/29/2023, $300 expense in FY 2023 was for zoning application fee refunds.</t>
      </text>
    </comment>
    <comment ref="C121" authorId="13" shapeId="0" xr:uid="{AB42BAC1-C3AB-40CF-BC8E-FFE4339B9403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123" authorId="14" shapeId="0" xr:uid="{5EC63847-B061-4AB9-97E4-1F711E198904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phone conversation with E. DesMesules on 11/29/2023.</t>
      </text>
    </comment>
    <comment ref="C139" authorId="15" shapeId="0" xr:uid="{A315560D-652A-442E-B007-8DD18B68C214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P. Tepperman 1/19 email to B. Fielder (forwarded to Selectboard on 1/19).</t>
      </text>
    </comment>
    <comment ref="C140" authorId="16" shapeId="0" xr:uid="{49180054-9485-4700-809B-E88691CDF71F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GUVSWD letter dated 12/1 and forwarded by E. DesMeules to the Selectboard on 12/15.</t>
      </text>
    </comment>
    <comment ref="C141" authorId="17" shapeId="0" xr:uid="{F509E760-84A3-4322-9A0D-423876FA23A2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D. Ricker 1/3/2024 email</t>
      </text>
    </comment>
    <comment ref="C142" authorId="18" shapeId="0" xr:uid="{27D49C63-BB59-4833-953A-88133EE746DD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10/2/2023 letter from P. Gregory</t>
      </text>
    </comment>
    <comment ref="C148" authorId="19" shapeId="0" xr:uid="{F8D9A704-1844-4EB8-87C0-42535C7EDBC1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156" authorId="20" shapeId="0" xr:uid="{1F078297-0D98-406A-8E90-CE6466855628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174" authorId="21" shapeId="0" xr:uid="{D3B669A5-06AD-4C8C-BAA7-EACECA222F90}">
      <text>
        <t>[Threaded comment]
Your version of Excel allows you to read this threaded comment; however, any edits to it will get removed if the file is opened in a newer version of Excel. Learn more: https://go.microsoft.com/fwlink/?linkid=870924
Comment:
    Alt: =((14617+1219+3235)*0.5)+((14617+1219+3235)*0.5*1.062), which is half of actual 2024 premiums plus 106.2% of the same (anticipating a 6.2% increase in 1H2025, same as prior year increase), amounts per S. Barger 12/12 email to B. Brickner and M. Emmons.</t>
      </text>
    </comment>
    <comment ref="C192" authorId="22" shapeId="0" xr:uid="{A2620022-DB79-4FBD-A764-E5D69D9C0F6E}">
      <text>
        <t>[Threaded comment]
Your version of Excel allows you to read this threaded comment; however, any edits to it will get removed if the file is opened in a newer version of Excel. Learn more: https://go.microsoft.com/fwlink/?linkid=870924
Comment:
    1,350 gal. at $1.495 Irving contract price per gal.</t>
      </text>
    </comment>
    <comment ref="C194" authorId="23" shapeId="0" xr:uid="{C6E4BB7D-6A09-4D8B-BCF1-ED1305AE6CB1}">
      <text>
        <t>[Threaded comment]
Your version of Excel allows you to read this threaded comment; however, any edits to it will get removed if the file is opened in a newer version of Excel. Learn more: https://go.microsoft.com/fwlink/?linkid=870924
Comment:
    1,100 gal. at $3.300 Irving contract price per gal.</t>
      </text>
    </comment>
    <comment ref="C198" authorId="24" shapeId="0" xr:uid="{DBFEB9F9-4E4E-474C-95BD-729821823214}">
      <text>
        <t>[Threaded comment]
Your version of Excel allows you to read this threaded comment; however, any edits to it will get removed if the file is opened in a newer version of Excel. Learn more: https://go.microsoft.com/fwlink/?linkid=870924
Comment:
    Apparatus capital plan assumes a balance of $352,705 at June 30, 2023, but balance on that date was only $291,910.  Confirm if "FY" headers in Row 1 are incorrect by one year.</t>
      </text>
    </comment>
    <comment ref="C205" authorId="25" shapeId="0" xr:uid="{A2445251-356F-4D6A-AED6-F0E50F672BA8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aging receivable report from Woodstock dated 12/1/2023 (see E. DesMeules email to B. Brickner 12/11/2023). Total amount is $4,815.70, anticipated reimbursement from WRC is $1,511.80.</t>
      </text>
    </comment>
    <comment ref="C206" authorId="26" shapeId="0" xr:uid="{D487E5D4-55FE-49AB-A864-0C7C91D68B18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undated letter from E. Duffy of Woodstock, circulated via email by E. DesMeules on 11/27/2023.</t>
      </text>
    </comment>
    <comment ref="C239" authorId="27" shapeId="0" xr:uid="{0630A19C-FBAF-41F2-AD79-6AEB2F518F47}">
      <text>
        <t>[Threaded comment]
Your version of Excel allows you to read this threaded comment; however, any edits to it will get removed if the file is opened in a newer version of Excel. Learn more: https://go.microsoft.com/fwlink/?linkid=870924
Comment:
    No change per S. Burgess email of 11/6.</t>
      </text>
    </comment>
    <comment ref="C240" authorId="28" shapeId="0" xr:uid="{12D5BB60-65F5-4AFD-9BB1-C863E08B9CE6}">
      <text>
        <t>[Threaded comment]
Your version of Excel allows you to read this threaded comment; however, any edits to it will get removed if the file is opened in a newer version of Excel. Learn more: https://go.microsoft.com/fwlink/?linkid=870924
Comment:
    No change per S. Burgess email of 11/1.</t>
      </text>
    </comment>
    <comment ref="C245" authorId="29" shapeId="0" xr:uid="{57620C3C-93F2-46F4-A4FE-0672F95DC62E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per petition circulating at of 1/12/2024.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tc={65F957FD-FD27-415C-BE95-DA51C1AC13A1}</author>
    <author>tc={3CAC16C2-07C8-4905-BF07-85DAF52F1602}</author>
    <author>tc={AB303594-5C90-4D84-A9E7-DD896509A2D9}</author>
    <author>tc={2BF08E3E-4990-4A4E-94DF-E361052E522A}</author>
    <author>tc={E352FFD7-7A8C-49CF-B1A5-E2C71C586E39}</author>
    <author>tc={500D8ECB-C2F6-4B7B-8BDB-3C1B0458B41F}</author>
    <author>tc={AF4E2BE1-F64F-4AA1-8EAA-DB4CCE6E35ED}</author>
    <author>tc={D498BB3B-10E8-494A-B7BA-304E5D82E2EC}</author>
    <author>tc={2BF2081D-BEC0-46FA-928C-AD70684CB6D0}</author>
    <author>tc={C8445714-BF1F-43EB-AD00-D2CD4F06A8F0}</author>
    <author>tc={F8FC29FD-D370-492D-B167-C64505222F4F}</author>
    <author>tc={586141BC-26D3-47CA-A9CB-B55B8316A9B0}</author>
  </authors>
  <commentList>
    <comment ref="C6" authorId="0" shapeId="0" xr:uid="{65F957FD-FD27-415C-BE95-DA51C1AC13A1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SB: This line will adjust automatically as budgeted amounts are entered below.</t>
      </text>
    </comment>
    <comment ref="C7" authorId="1" shapeId="0" xr:uid="{3CAC16C2-07C8-4905-BF07-85DAF52F1602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https://apps.vtrans.vermont.gov/thgprogram/townlookup.aspx as of 11/7/2023.</t>
      </text>
    </comment>
    <comment ref="C11" authorId="2" shapeId="0" xr:uid="{AB303594-5C90-4D84-A9E7-DD896509A2D9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https://vtrans.vermont.gov/sites/aot/files/SFY24%20GIA%20Awards%2005222023.pdf as of November 6.</t>
      </text>
    </comment>
    <comment ref="C19" authorId="3" shapeId="0" xr:uid="{2BF08E3E-4990-4A4E-94DF-E361052E522A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2023 actual plus 4.3% FTE adjustment (because B. Sawyer joined after FY 2023 began), plus 6.1% FY 2024 actual COLA, plus FY 2025 projected COLA.</t>
      </text>
    </comment>
    <comment ref="C24" authorId="4" shapeId="0" xr:uid="{E352FFD7-7A8C-49CF-B1A5-E2C71C586E39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2 individual and 2 spouse plans</t>
      </text>
    </comment>
    <comment ref="C27" authorId="5" shapeId="0" xr:uid="{500D8ECB-C2F6-4B7B-8BDB-3C1B0458B41F}">
      <text>
        <t>[Threaded comment]
Your version of Excel allows you to read this threaded comment; however, any edits to it will get removed if the file is opened in a newer version of Excel. Learn more: https://go.microsoft.com/fwlink/?linkid=870924
Comment:
    To confirm contact amount is accurate.</t>
      </text>
    </comment>
    <comment ref="C33" authorId="6" shapeId="0" xr:uid="{AF4E2BE1-F64F-4AA1-8EAA-DB4CCE6E35ED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34" authorId="7" shapeId="0" xr:uid="{D498BB3B-10E8-494A-B7BA-304E5D82E2EC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per E. DesMeules 12/4/2023 email.</t>
      </text>
    </comment>
    <comment ref="C43" authorId="8" shapeId="0" xr:uid="{2BF2081D-BEC0-46FA-928C-AD70684CB6D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Pike email of 11/14/2023, "We are increasing our Aggregate prices 7% effective January 1, 2024."</t>
      </text>
    </comment>
    <comment ref="C44" authorId="9" shapeId="0" xr:uid="{C8445714-BF1F-43EB-AD00-D2CD4F06A8F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Pike email of 11/14/2023, "We are increasing our Aggregate prices 7% effective January 1, 2024."</t>
      </text>
    </comment>
    <comment ref="C95" authorId="10" shapeId="0" xr:uid="{F8FC29FD-D370-492D-B167-C64505222F4F}">
      <text>
        <t>[Threaded comment]
Your version of Excel allows you to read this threaded comment; however, any edits to it will get removed if the file is opened in a newer version of Excel. Learn more: https://go.microsoft.com/fwlink/?linkid=870924
Comment:
    $150,858 per "pomfret Save Up Model" FY 2025 contribution in 2020 Pomfret Capital Plan.</t>
      </text>
    </comment>
    <comment ref="C97" authorId="11" shapeId="0" xr:uid="{586141BC-26D3-47CA-A9CB-B55B8316A9B0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 from $200,000 because no paving occured in calendar 2023?</t>
      </text>
    </comment>
  </commentList>
</comments>
</file>

<file path=xl/sharedStrings.xml><?xml version="1.0" encoding="utf-8"?>
<sst xmlns="http://schemas.openxmlformats.org/spreadsheetml/2006/main" count="965" uniqueCount="551">
  <si>
    <t>Taxes Current Year (100-6-10-00-300)</t>
  </si>
  <si>
    <t>Act 68 funds paid to State</t>
  </si>
  <si>
    <t>School Tax Pd to School</t>
  </si>
  <si>
    <t>School tax-Admin fee</t>
  </si>
  <si>
    <t>TOTAL TAXES CURRENT YEAR</t>
  </si>
  <si>
    <t>Other Taxes (100-6-10-00-305)</t>
  </si>
  <si>
    <t>Prior Years Delinquent</t>
  </si>
  <si>
    <t>Appalachian Trail in lieu of taxes</t>
  </si>
  <si>
    <t>Current Use Reimbursement</t>
  </si>
  <si>
    <t>VT State in Land in lieu of taxes</t>
  </si>
  <si>
    <t>School tax collection fee</t>
  </si>
  <si>
    <t>TOTAL OTHER TAXES</t>
  </si>
  <si>
    <t>Earnings on Accounts (100-6-10-05-315)</t>
  </si>
  <si>
    <t>Recording</t>
  </si>
  <si>
    <t>Copying</t>
  </si>
  <si>
    <t>Landfill Coupons Rcpts</t>
  </si>
  <si>
    <t>Landfill Coupons-Cost</t>
  </si>
  <si>
    <t>Marriage-CU License Rcpts</t>
  </si>
  <si>
    <t>Marriage-CU Licenses-Cost</t>
  </si>
  <si>
    <t>Dog Licenses Rcpts</t>
  </si>
  <si>
    <t>Dog Licenses-Cost</t>
  </si>
  <si>
    <t>Liquor Licenses</t>
  </si>
  <si>
    <t>Rent Town Hall</t>
  </si>
  <si>
    <t>Land posting fees</t>
  </si>
  <si>
    <t>TOTAL INCOME ACCOUNTS</t>
  </si>
  <si>
    <t>Town Permits (100-6-10-15-325)</t>
  </si>
  <si>
    <t>Excess Weight</t>
  </si>
  <si>
    <t>TOTAL TOWN PERMITS</t>
  </si>
  <si>
    <t>Misc. Town Clerk</t>
  </si>
  <si>
    <t>Traffic Fines</t>
  </si>
  <si>
    <t>TOTAL  MISC. INCOME</t>
  </si>
  <si>
    <t>Tax Equalization Income</t>
  </si>
  <si>
    <t>Public Safety (100-6-50-40)</t>
  </si>
  <si>
    <t>Insurance Reimbursement</t>
  </si>
  <si>
    <t>TOTAL PUBLIC SAFETY</t>
  </si>
  <si>
    <t>TOTAL TOWN REVENUES</t>
  </si>
  <si>
    <t>TOWN EXPENDITURES (100-7)</t>
  </si>
  <si>
    <t>Clerk (100-7-10-10)</t>
  </si>
  <si>
    <t>Clerk Salary</t>
  </si>
  <si>
    <t>Clerical Assistant</t>
  </si>
  <si>
    <t>Clerk Insurance</t>
  </si>
  <si>
    <t>Clerk Gen Exp</t>
  </si>
  <si>
    <t>Permanent Records Maintenance</t>
  </si>
  <si>
    <t>TOTAL CLERK</t>
  </si>
  <si>
    <t>Tax Collector</t>
  </si>
  <si>
    <t>Bookkeeper</t>
  </si>
  <si>
    <t>Asst. to Treasurer/Bookkeeper</t>
  </si>
  <si>
    <t>Treas Insurance</t>
  </si>
  <si>
    <t>Treas General Expense</t>
  </si>
  <si>
    <t>Accounting Support</t>
  </si>
  <si>
    <t>Listers (100-7-10-20)</t>
  </si>
  <si>
    <t>Listers Payroll</t>
  </si>
  <si>
    <t>Listers mileage</t>
  </si>
  <si>
    <t>Listers Gen Exp</t>
  </si>
  <si>
    <t xml:space="preserve">Listers software: Proval </t>
  </si>
  <si>
    <t>Tax mapping</t>
  </si>
  <si>
    <t>TOTAL LISTERS</t>
  </si>
  <si>
    <t>Other Officers (100-7-10-25)</t>
  </si>
  <si>
    <t xml:space="preserve">Select Board </t>
  </si>
  <si>
    <t>Select Board Gen Exp</t>
  </si>
  <si>
    <t>Select Board Admin Asst</t>
  </si>
  <si>
    <t>Board of Auditors</t>
  </si>
  <si>
    <t>Delinquent Tax Collector</t>
  </si>
  <si>
    <t>Zoning Administrator</t>
  </si>
  <si>
    <t>Trustees of Public Funds</t>
  </si>
  <si>
    <t>Pub Officials Liab Insurance</t>
  </si>
  <si>
    <t>Workers Comp</t>
  </si>
  <si>
    <t>Select Board Admin. Asst. Exp</t>
  </si>
  <si>
    <t>Planning Comm Exp</t>
  </si>
  <si>
    <t>TOTAL OTHER OFFICERS</t>
  </si>
  <si>
    <t>Municipal Office (100-7-10-30)</t>
  </si>
  <si>
    <t>Cleaning</t>
  </si>
  <si>
    <t>Town Office Building Maintenance</t>
  </si>
  <si>
    <t>Insurance</t>
  </si>
  <si>
    <t>Telephone-Internet</t>
  </si>
  <si>
    <t>Town Offices: Supplies</t>
  </si>
  <si>
    <t>Town Office Electricity</t>
  </si>
  <si>
    <t>Propane</t>
  </si>
  <si>
    <t>NEMRC Support</t>
  </si>
  <si>
    <t>Office 365 Software</t>
  </si>
  <si>
    <t>Other New Equip/Copier lease</t>
  </si>
  <si>
    <t>TOTAL MUNICIPAL OFFICE</t>
  </si>
  <si>
    <t>TOTAL EXTRAORDINARY EXPENSES</t>
  </si>
  <si>
    <t>Assessments (100-7-10-55)</t>
  </si>
  <si>
    <t>Windsor County Tax</t>
  </si>
  <si>
    <t>GUVSWMD waste dues</t>
  </si>
  <si>
    <t>VLCT Dues</t>
  </si>
  <si>
    <t>Two Rivers</t>
  </si>
  <si>
    <t>TOTAL ASSESSMENTS</t>
  </si>
  <si>
    <t>Town Hall (100-7-10-65)</t>
  </si>
  <si>
    <t>Electricity, Town Hall</t>
  </si>
  <si>
    <t>Propane, Town Hall</t>
  </si>
  <si>
    <t>Fuel Oil, Town Hall</t>
  </si>
  <si>
    <t>TOTAL TOWN HALL</t>
  </si>
  <si>
    <t xml:space="preserve">Brick Building (100-7-20-33) </t>
  </si>
  <si>
    <t>Brick Bldg exp</t>
  </si>
  <si>
    <t>Brick Bldg - insurance</t>
  </si>
  <si>
    <t>Brick Bldg - propane</t>
  </si>
  <si>
    <t>TOTAL BRICK BUILDING</t>
  </si>
  <si>
    <t>Misc Town Expenses (100-7-20-35)</t>
  </si>
  <si>
    <t>Grounds Maintenance</t>
  </si>
  <si>
    <t>Published Legal Notices</t>
  </si>
  <si>
    <t>Ed Conferences/Mileage</t>
  </si>
  <si>
    <t>Misc Gen Exp</t>
  </si>
  <si>
    <t>Fire Department (100-7-30-40)</t>
  </si>
  <si>
    <t>Buildings Maintenance</t>
  </si>
  <si>
    <t>FD: septic systems</t>
  </si>
  <si>
    <t>Teago FD phone: 1125</t>
  </si>
  <si>
    <t>FD Training, conf, mileage</t>
  </si>
  <si>
    <t>FD alarm systems</t>
  </si>
  <si>
    <t>Supplies</t>
  </si>
  <si>
    <t>FD vehicle gasoline</t>
  </si>
  <si>
    <t>PFD Rescue Vehicle</t>
  </si>
  <si>
    <t>PFD Engine 1</t>
  </si>
  <si>
    <t>Teago Engine 2</t>
  </si>
  <si>
    <t>Administration</t>
  </si>
  <si>
    <t>Electricity--Pomfret FD</t>
  </si>
  <si>
    <t>Electricity--Teago FD</t>
  </si>
  <si>
    <t>Propane Pomfret Fire Dept</t>
  </si>
  <si>
    <t>Teago FD propane</t>
  </si>
  <si>
    <t>Heating oil, Teago FD</t>
  </si>
  <si>
    <t>Equip (Hose, Tools etc)</t>
  </si>
  <si>
    <t>Traffic Control Devices</t>
  </si>
  <si>
    <t>Membership/Subscriptions</t>
  </si>
  <si>
    <t>TOTAL FIRE DEPARTMENT</t>
  </si>
  <si>
    <t>Contract Services (100-7-30-42)</t>
  </si>
  <si>
    <t>Ambulance Service Assessment</t>
  </si>
  <si>
    <t>Unpaid Ambulance Bills</t>
  </si>
  <si>
    <t>Dispatch Fees</t>
  </si>
  <si>
    <t>Sheriff's Patrol/VT State Police</t>
  </si>
  <si>
    <t>TOTAL CONTRACT SERVICES</t>
  </si>
  <si>
    <t>Fast Squad (100-7-30-44)</t>
  </si>
  <si>
    <t>FAST Squad: conf, train, mileage</t>
  </si>
  <si>
    <t>FAST Squad supplies</t>
  </si>
  <si>
    <t>TOTAL FAST SQUAD</t>
  </si>
  <si>
    <t>Repeater expenses</t>
  </si>
  <si>
    <t>Repeater electricity</t>
  </si>
  <si>
    <t>Municipal Special Projects (100-7-90-75)</t>
  </si>
  <si>
    <t>TOTAL MUNICIPAL SPECIAL PROJECTS</t>
  </si>
  <si>
    <t>Voted Appropriations (100-7-95-50)</t>
  </si>
  <si>
    <t>Town Entities</t>
  </si>
  <si>
    <t>Abbott Memorial Library</t>
  </si>
  <si>
    <t>Cemetery Appropriation</t>
  </si>
  <si>
    <t>Social Service Entities</t>
  </si>
  <si>
    <t>Visiting Nurses of VT and NH</t>
  </si>
  <si>
    <t>Thompson Senior Center</t>
  </si>
  <si>
    <t>Woodstock Area Job Bank</t>
  </si>
  <si>
    <t>Healthcare and Rehabilitation Services</t>
  </si>
  <si>
    <t>Spectrum Teen Center</t>
  </si>
  <si>
    <t>Pentangle Arts Council</t>
  </si>
  <si>
    <t>WISE of Upper Valley</t>
  </si>
  <si>
    <t>Ottauquechee Health Foundation</t>
  </si>
  <si>
    <t>TOTAL VOTED APPROPRIATIONS</t>
  </si>
  <si>
    <t>TOTAL FINANCIAL MANAGEMENT</t>
  </si>
  <si>
    <t>TOTAL HIGHWAY RESERVES</t>
  </si>
  <si>
    <t>Highway paving reserve</t>
  </si>
  <si>
    <t>Highway vehicle reserve</t>
  </si>
  <si>
    <t>Highway Reserves (150-7-95-50)</t>
  </si>
  <si>
    <t>TOTAL CONTRACTS</t>
  </si>
  <si>
    <t>Tree Removal</t>
  </si>
  <si>
    <t>Crack Sealing</t>
  </si>
  <si>
    <t>Paving</t>
  </si>
  <si>
    <t>Contracts (150-7-50-90)</t>
  </si>
  <si>
    <t>Telephone</t>
  </si>
  <si>
    <t>Garage Utilities</t>
  </si>
  <si>
    <t>Garage Building (150-7-40-83)</t>
  </si>
  <si>
    <t>Rented Equipment</t>
  </si>
  <si>
    <t>Blades, Shoes, Rake Teeth</t>
  </si>
  <si>
    <t>Diesel Exhaust Fluid</t>
  </si>
  <si>
    <t>Gasoline (small equip)</t>
  </si>
  <si>
    <t>Diesel</t>
  </si>
  <si>
    <t>Small Equipment (150-7-30-80)</t>
  </si>
  <si>
    <t>TOTAL MATERIALS</t>
  </si>
  <si>
    <t>Highway Misc.</t>
  </si>
  <si>
    <t>Bandrail</t>
  </si>
  <si>
    <t>Chloride</t>
  </si>
  <si>
    <t>Crushed Stone</t>
  </si>
  <si>
    <t>Manufactured Sand</t>
  </si>
  <si>
    <t>Sand</t>
  </si>
  <si>
    <t>Salt</t>
  </si>
  <si>
    <t>Materials (150-7-20-75)</t>
  </si>
  <si>
    <t>TOTAL INSURANCE</t>
  </si>
  <si>
    <t>Unemployment Insurance</t>
  </si>
  <si>
    <t>Workers Compensation Insurance</t>
  </si>
  <si>
    <t>Insurance (150-7-15-85)</t>
  </si>
  <si>
    <t>Health Ins. - Town's Cost</t>
  </si>
  <si>
    <t>Part-time Labor</t>
  </si>
  <si>
    <t>Gross Pay</t>
  </si>
  <si>
    <t>Labor and Benefits (150-7-10-70)</t>
  </si>
  <si>
    <t>HIGHWAY EXPENDITURES (150-7)</t>
  </si>
  <si>
    <t>Highway Misc. Income</t>
  </si>
  <si>
    <t>Highway Interest Income</t>
  </si>
  <si>
    <t>State Aid - Highways</t>
  </si>
  <si>
    <t>Income Accounts (100-6-10-10-320)</t>
  </si>
  <si>
    <t>TOWN REVENUES (100-6)</t>
  </si>
  <si>
    <t>VOTED APPROPRIATIONS (100-7)</t>
  </si>
  <si>
    <t>TOTAL TOWN EXPENDITURES AND
TOTAL VOTED APPROPRIATIONS</t>
  </si>
  <si>
    <t>Highway Revenue (150-6-10-00)</t>
  </si>
  <si>
    <t>TOTAL LABOR AND BENEFITS</t>
  </si>
  <si>
    <t>TOTAL SMALL EQUIPMENT</t>
  </si>
  <si>
    <t>TOTAL SPECIAL PROJECTS AND GRANTS</t>
  </si>
  <si>
    <t>Special Projects and Grants  (150-7-50-93)</t>
  </si>
  <si>
    <t>TOTAL HIGHWAY EXPENDITURES</t>
  </si>
  <si>
    <t xml:space="preserve">BEGINNING HIGHWAY  FUND BALANCE </t>
  </si>
  <si>
    <t>HIGHWAY REVENUES LESS
HIGHWAY EXPENDITURES</t>
  </si>
  <si>
    <t>Penalties and Interest (Taxes) (100-6-10-00-310)</t>
  </si>
  <si>
    <t>TOTAL PENALTIES AND INTEREST (TAXES)</t>
  </si>
  <si>
    <t>Misc. Income (100-6-10-20-340)</t>
  </si>
  <si>
    <t>State Funds and Other Grants (100-6-20-00-355)</t>
  </si>
  <si>
    <t>TOTAL STATE FUNDS AND OTHER GRANTS</t>
  </si>
  <si>
    <t>Misc. Select Board</t>
  </si>
  <si>
    <t>Legal and Professional Fees</t>
  </si>
  <si>
    <t>TOTAL MISC. TOWN EXPENSES</t>
  </si>
  <si>
    <t>TOTAL COMMUNICATIONS AND DISASTER</t>
  </si>
  <si>
    <t>Communications and Disaster (100-7-30-46)</t>
  </si>
  <si>
    <t>TOWN REVENUES LESS TOWN EXPENDITURES
AND LESS VOTED APPROPRIATIONS</t>
  </si>
  <si>
    <t>Drug and Alcohol Test/DOT</t>
  </si>
  <si>
    <t>Property and Liability Insurance</t>
  </si>
  <si>
    <t>Highway, conf, training and mileage</t>
  </si>
  <si>
    <t>Cold Patch and Hot Mix</t>
  </si>
  <si>
    <t>Culverts and Headwalls</t>
  </si>
  <si>
    <t>Signs, snow fence and posts</t>
  </si>
  <si>
    <t>Tires and Chains</t>
  </si>
  <si>
    <t>Radios and Cellphones</t>
  </si>
  <si>
    <t>Large Equipment Maint and Repair (150-7-35-05)</t>
  </si>
  <si>
    <t>Large Equipment Maint and Repair</t>
  </si>
  <si>
    <t>TOTAL LARGE EQUIPMENT MAINT AND REPAIR</t>
  </si>
  <si>
    <t>Garage Building and Grounds</t>
  </si>
  <si>
    <t>HIGHWAY REVENUES (150-6)</t>
  </si>
  <si>
    <t>TOTAL HIGHWAY REVENUES</t>
  </si>
  <si>
    <t>Record Books and Supplies</t>
  </si>
  <si>
    <t>Listers Education and Dues</t>
  </si>
  <si>
    <t>Constable and Expense</t>
  </si>
  <si>
    <t>Town's Cost SS and Med</t>
  </si>
  <si>
    <t>ZBA and Admin Exp</t>
  </si>
  <si>
    <t>Postage and Envelopes</t>
  </si>
  <si>
    <t>Misc and Cleaning, Town Hall</t>
  </si>
  <si>
    <t>Repairs and Maintenance, Town Hall</t>
  </si>
  <si>
    <t>Bank Fees and Service Charges</t>
  </si>
  <si>
    <t>Town Report Printing and Mailing</t>
  </si>
  <si>
    <t>Signs and Posts (911)</t>
  </si>
  <si>
    <t>SCBA and Gas Meter</t>
  </si>
  <si>
    <t>Other Town Revenues</t>
  </si>
  <si>
    <t>TOTAL OTHER TOWN REVENUES</t>
  </si>
  <si>
    <t>TOWN REVENUES</t>
  </si>
  <si>
    <t>TOWN EXPENDITURES</t>
  </si>
  <si>
    <t>Town Expenditures</t>
  </si>
  <si>
    <t>A</t>
  </si>
  <si>
    <t>B</t>
  </si>
  <si>
    <t>C</t>
  </si>
  <si>
    <t>Non-Tax Revenues</t>
  </si>
  <si>
    <t>TOTAL NON-TAX REVENUES</t>
  </si>
  <si>
    <t>D</t>
  </si>
  <si>
    <t>E</t>
  </si>
  <si>
    <t>F</t>
  </si>
  <si>
    <t>G</t>
  </si>
  <si>
    <t>H</t>
  </si>
  <si>
    <t>Account</t>
  </si>
  <si>
    <t>Bank CDs and
Investments</t>
  </si>
  <si>
    <t xml:space="preserve">General Fund Operating </t>
  </si>
  <si>
    <t>Highway Fund Operating</t>
  </si>
  <si>
    <t xml:space="preserve">Reappraisal/Lister Reserve </t>
  </si>
  <si>
    <t>Library Fund Operating</t>
  </si>
  <si>
    <t>Library Endowment</t>
  </si>
  <si>
    <t>Cemetery Fund</t>
  </si>
  <si>
    <t>Communications Reserve</t>
  </si>
  <si>
    <t xml:space="preserve">Highway Road Paving </t>
  </si>
  <si>
    <t xml:space="preserve">Highway Bridge Reserve </t>
  </si>
  <si>
    <t>Library Reserve</t>
  </si>
  <si>
    <t>Town Buildings Reserve</t>
  </si>
  <si>
    <t>Moore Fund for Town Hall</t>
  </si>
  <si>
    <t xml:space="preserve">LaBounty Fund </t>
  </si>
  <si>
    <t xml:space="preserve">Town Rainy Day Reserve </t>
  </si>
  <si>
    <t xml:space="preserve">Highway Rainy Day Reserve </t>
  </si>
  <si>
    <t xml:space="preserve">Trustee of Public Funds </t>
  </si>
  <si>
    <t>TOTALS</t>
  </si>
  <si>
    <t>Highway Fund No. 150</t>
  </si>
  <si>
    <t>ASSETS</t>
  </si>
  <si>
    <t>Cash</t>
  </si>
  <si>
    <t>LIABILITIES</t>
  </si>
  <si>
    <t>Due to Other Funds</t>
  </si>
  <si>
    <t>TOTAL ASSETS</t>
  </si>
  <si>
    <t>TOTAL LIABILITIES</t>
  </si>
  <si>
    <t>Fund Balances</t>
  </si>
  <si>
    <t>Total Liabilities, Deferred Inflows of Resources and Fund Balances</t>
  </si>
  <si>
    <t>General Fund No. 100</t>
  </si>
  <si>
    <t>Sum of Lines 2, 3 and 4</t>
  </si>
  <si>
    <t>From Line 5</t>
  </si>
  <si>
    <t>Expenditures and Voted Appropriations</t>
  </si>
  <si>
    <t>TOTAL EXPENDITURES AND VOTED APPROPRIATIONS</t>
  </si>
  <si>
    <t>HIGHWAY REVENUES</t>
  </si>
  <si>
    <t>HIGHWAY EXPENDITURES</t>
  </si>
  <si>
    <t>Calculation of Taxes to be Raised</t>
  </si>
  <si>
    <t>TOTAL EARNINGS ON ACCOUNTS</t>
  </si>
  <si>
    <t>Contracted Services</t>
  </si>
  <si>
    <t>Other Accounts Payable</t>
  </si>
  <si>
    <t>Other Accounts Receivable</t>
  </si>
  <si>
    <t>Highway Fund Balance Change</t>
  </si>
  <si>
    <t>I</t>
  </si>
  <si>
    <t>Protective Clothing/Supplies/Uniforms</t>
  </si>
  <si>
    <t>Charitable Donations</t>
  </si>
  <si>
    <t>Sum of Lines 8, 9, 10 and 11</t>
  </si>
  <si>
    <t>From Line 12</t>
  </si>
  <si>
    <t>Current Year Taxes*</t>
  </si>
  <si>
    <t>ENDING HIGHWAY FUND BALANCE*</t>
  </si>
  <si>
    <t>* Actual "current year taxes" includes both town and education tax revenues; Budget "current year taxes" includes only town tax revenues.</t>
  </si>
  <si>
    <t xml:space="preserve">BEGINNING GENERAL FUND BALANCE </t>
  </si>
  <si>
    <t>General Fund Balance Change</t>
  </si>
  <si>
    <t>ENDING GENERAL FUND BALANCE*</t>
  </si>
  <si>
    <t>Empower Up - Windsor Central Mentoring Program</t>
  </si>
  <si>
    <t>Appropriation to Highway Fund</t>
  </si>
  <si>
    <t>Appropriation from General Fund</t>
  </si>
  <si>
    <t>Reappraisal Reserve #160</t>
  </si>
  <si>
    <t>Communications Reserve #410</t>
  </si>
  <si>
    <t>Reserve Accounts</t>
  </si>
  <si>
    <t>TOTAL RESERVE ACCOUNTS</t>
  </si>
  <si>
    <t>Restoration and Preservation Reserve Fund</t>
  </si>
  <si>
    <t>FD Vehicle</t>
  </si>
  <si>
    <t>#400</t>
  </si>
  <si>
    <t>#402</t>
  </si>
  <si>
    <t>#410</t>
  </si>
  <si>
    <t>Communications</t>
  </si>
  <si>
    <t>Interest income</t>
  </si>
  <si>
    <t>TOTAL REVENUES</t>
  </si>
  <si>
    <t>EXPENDITURES</t>
  </si>
  <si>
    <t>EXCESS REVENUES/(EXPENDITURES)</t>
  </si>
  <si>
    <t>Bridge</t>
  </si>
  <si>
    <t>Hwy Rainy Day</t>
  </si>
  <si>
    <t>#420</t>
  </si>
  <si>
    <t>#422</t>
  </si>
  <si>
    <t>#424</t>
  </si>
  <si>
    <t>#475</t>
  </si>
  <si>
    <t>REVENUES</t>
  </si>
  <si>
    <t>Town appropriation</t>
  </si>
  <si>
    <t>TOTAL EXPENDITURES</t>
  </si>
  <si>
    <t>#160</t>
  </si>
  <si>
    <t>#452</t>
  </si>
  <si>
    <t>#440</t>
  </si>
  <si>
    <t>#470</t>
  </si>
  <si>
    <t>Town/State appropriation</t>
  </si>
  <si>
    <t>CHANGE OF VALUE</t>
  </si>
  <si>
    <t>Reapp./Listers</t>
  </si>
  <si>
    <t>Town Rainy Day</t>
  </si>
  <si>
    <t>Library Building</t>
  </si>
  <si>
    <t>Town Building</t>
  </si>
  <si>
    <t>FD Equip. &amp; Gear</t>
  </si>
  <si>
    <t>Fire Department Vehicle Reserve</t>
  </si>
  <si>
    <t>Miscellaneous Small Balances</t>
  </si>
  <si>
    <t>Cash and Other
Net Assets</t>
  </si>
  <si>
    <t>Fund
No.</t>
  </si>
  <si>
    <t>Teago Engine 1</t>
  </si>
  <si>
    <t>FD operating expenses</t>
  </si>
  <si>
    <t>Planning and zoning project</t>
  </si>
  <si>
    <t>Gen vehicle maintenance</t>
  </si>
  <si>
    <t>Interest on Taxes Due</t>
  </si>
  <si>
    <t>Late Penalty on Taxes Due</t>
  </si>
  <si>
    <t>Grant to Comply with Mun. Standards</t>
  </si>
  <si>
    <t>Hydroseeder supplies</t>
  </si>
  <si>
    <t>Bridges reserve</t>
  </si>
  <si>
    <t>Restoration and Preservation</t>
  </si>
  <si>
    <t>-</t>
  </si>
  <si>
    <t>Income: interest</t>
  </si>
  <si>
    <t xml:space="preserve">Income: interest                                                          </t>
  </si>
  <si>
    <t>Credit Card Processing</t>
  </si>
  <si>
    <t>Rest. &amp; Preserv.</t>
  </si>
  <si>
    <t>#350</t>
  </si>
  <si>
    <t>Total</t>
  </si>
  <si>
    <t>Fund Name and Number</t>
  </si>
  <si>
    <t>State Appropriation</t>
  </si>
  <si>
    <t>Howe Hill Project</t>
  </si>
  <si>
    <t>Description of Revenues and Expenses</t>
  </si>
  <si>
    <t>Balance as of
June 30, 2020</t>
  </si>
  <si>
    <r>
      <rPr>
        <b/>
        <sz val="10.5"/>
        <color theme="1"/>
        <rFont val="Calibri"/>
        <family val="2"/>
        <scheme val="minor"/>
      </rPr>
      <t xml:space="preserve">Note: </t>
    </r>
    <r>
      <rPr>
        <sz val="10.5"/>
        <color theme="1"/>
        <rFont val="Calibri"/>
        <family val="2"/>
        <scheme val="minor"/>
      </rPr>
      <t>For detailed revenues, expenses, etc., see financial reports elsewhere in this Annual Report.</t>
    </r>
  </si>
  <si>
    <t>FY 2022
Budget</t>
  </si>
  <si>
    <t>TOTAL TOWN EXPENDITURES</t>
  </si>
  <si>
    <t>Land Use change tax</t>
  </si>
  <si>
    <t>Interest Income</t>
  </si>
  <si>
    <t>Professional Fees (100-7-10-45)</t>
  </si>
  <si>
    <t>Treasurer (100-7-10-15)</t>
  </si>
  <si>
    <t>Uniforms and Cleaning</t>
  </si>
  <si>
    <t>Clear lane deicer salt</t>
  </si>
  <si>
    <t>Teago Engine 3</t>
  </si>
  <si>
    <t>FD non vehicle Reserve #402</t>
  </si>
  <si>
    <t>FD Vehicle Reserve #400</t>
  </si>
  <si>
    <t>Use of Personal Vehicles</t>
  </si>
  <si>
    <t>Green Up Day</t>
  </si>
  <si>
    <t>Computer Services/Cloud Backup/Security</t>
  </si>
  <si>
    <t>Treas Salary*</t>
  </si>
  <si>
    <t>Balance as of
June 30, 2021</t>
  </si>
  <si>
    <t>Net Change
2020 to 2021</t>
  </si>
  <si>
    <t>Teago Village Reserve</t>
  </si>
  <si>
    <t>Income: town appropriation $5,000, state grant $5,151, interest; Expense: education $50</t>
  </si>
  <si>
    <t>Income: town appropriation $41,500, fund raising, interest</t>
  </si>
  <si>
    <t>Income: town appropriation $12,000, lot sales $1,000, interest; Expense: maintenance $5,500, corner stones, flags</t>
  </si>
  <si>
    <t>Income: fees</t>
  </si>
  <si>
    <t xml:space="preserve">Income: interest                                                                                                                                                                                </t>
  </si>
  <si>
    <t xml:space="preserve">Income: interest; Expense: gas meters $1,704                </t>
  </si>
  <si>
    <t>Income: town appropriation $300,000, state grants $175,000, interest; Expense: Howe Hill Road $720,665</t>
  </si>
  <si>
    <t>Income: interest;
Expense: garage repairs, Town Hall repairs, painting</t>
  </si>
  <si>
    <t xml:space="preserve">Income: donations, interest, dividends, market change </t>
  </si>
  <si>
    <t>Income: interest;
Expense: recording fee</t>
  </si>
  <si>
    <t>Income: appropriation</t>
  </si>
  <si>
    <t xml:space="preserve">Income: interest, dividends, market change;
Expense: scholarship $750, donations 2,000                      </t>
  </si>
  <si>
    <t>FY 2021 Fund Transfers and Notes</t>
  </si>
  <si>
    <t>Income: hwy appropriation $76,600, interest
Expense: trucks $486,937</t>
  </si>
  <si>
    <t>FUND BALANCE July 1, 2020</t>
  </si>
  <si>
    <t>FUND BALANCE June 30, 2021</t>
  </si>
  <si>
    <t>TOTAL FUND BALANCE OF ALL RESERVES  July 1, 2020</t>
  </si>
  <si>
    <t>TOTAL FUND BALANCE OF ALL RESERVES  June 30, 2021</t>
  </si>
  <si>
    <t>Gas Meters</t>
  </si>
  <si>
    <t>State/Federal Grant</t>
  </si>
  <si>
    <t>Vehicle Purchase</t>
  </si>
  <si>
    <t>Membership State Listers Assoc</t>
  </si>
  <si>
    <t>FD Vehicle #400</t>
  </si>
  <si>
    <t>$161,507 by Town, $22,071 by FD Equip Fund</t>
  </si>
  <si>
    <t>FD Equip. &amp; Gear #402</t>
  </si>
  <si>
    <t>FY 2023 Income: proposed appropriation $10,000</t>
  </si>
  <si>
    <t>FY 2023 Income: proposed appropriation $60,000</t>
  </si>
  <si>
    <t>Communications #410</t>
  </si>
  <si>
    <t>FY 2023 Income: proposed appropriation $5,800</t>
  </si>
  <si>
    <t>FY 2022 Income: appropriation: $2,500</t>
  </si>
  <si>
    <t>FY 2023 Expense: proposed $5,800</t>
  </si>
  <si>
    <t>Hwy Equip.</t>
  </si>
  <si>
    <t>FY 2022 Expense: Truck $150,228</t>
  </si>
  <si>
    <t>FY 2022 Expense: Quick Attack Pumper $134,129 paid by Fire Dept.,</t>
  </si>
  <si>
    <t xml:space="preserve">FY 2022 Income: approved appropriation $154,000 </t>
  </si>
  <si>
    <t>Bridge #424</t>
  </si>
  <si>
    <t>FY2021 Expense: Truck $141,251, Truck $108,686, Grader $237,000</t>
  </si>
  <si>
    <t>Total cost of $486,937 includes equipment trade-in of $173,554</t>
  </si>
  <si>
    <t>Reapp./Listers #160</t>
  </si>
  <si>
    <t>FY 2022 Income: appropriation $5,000 for upcoming reassessment,</t>
  </si>
  <si>
    <t>state grant $10,151, interest</t>
  </si>
  <si>
    <t>Town Building #452</t>
  </si>
  <si>
    <t>FY 2021 Expense: S19,769 Garage Ventilation System replacement,</t>
  </si>
  <si>
    <t>FY 2023 Income: proposed appropriation for 1 truck $154,000</t>
  </si>
  <si>
    <t>FY 2023 Income: proposed appropriation $200,000</t>
  </si>
  <si>
    <t>FY 2023 Income: expected state grant $5,051 only</t>
  </si>
  <si>
    <t>FY 2022/2023 Expense: proposed garage generator</t>
  </si>
  <si>
    <t>Teago Village #460</t>
  </si>
  <si>
    <t>FY 2023 Income: anticipated donation $10,000</t>
  </si>
  <si>
    <t>FY 2022 Income: donation of $10,000</t>
  </si>
  <si>
    <t>Hwy Equip. #420 (f/k/a Highway Vehicle Reserve)</t>
  </si>
  <si>
    <t>FY 2022 Expense (to date): northeast Pomfret Road $300,969</t>
  </si>
  <si>
    <t>Liabilities*</t>
  </si>
  <si>
    <t>* Liabilities include amounts due to other funds of the Town.</t>
  </si>
  <si>
    <t>Income: interest, dividends, market change, fund raising, transfer from Library Operating Account</t>
  </si>
  <si>
    <t>Fire Dept. Equipment and Gear</t>
  </si>
  <si>
    <t>Highway Equipment Reserve</t>
  </si>
  <si>
    <t>$184,000 for Cloudland box culvert</t>
  </si>
  <si>
    <r>
      <t>Paving #422</t>
    </r>
    <r>
      <rPr>
        <sz val="11"/>
        <color theme="1"/>
        <rFont val="Calibri"/>
        <family val="2"/>
        <scheme val="minor"/>
      </rPr>
      <t xml:space="preserve"> – FY 2022 Income: approved appropriation $100,000</t>
    </r>
  </si>
  <si>
    <r>
      <t xml:space="preserve">FY 2022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actual through 12/31/2021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theme="1"/>
        <rFont val="Calibri"/>
        <family val="2"/>
        <scheme val="minor"/>
      </rPr>
      <t>and FY 2023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>)</t>
    </r>
  </si>
  <si>
    <t>FY 2022 Income: approved appropriation $40,000 and state grant</t>
  </si>
  <si>
    <t>Town Hall repairs and painting</t>
  </si>
  <si>
    <t>Garage and Town Hall repairs</t>
  </si>
  <si>
    <t>FY 2023
Budget</t>
  </si>
  <si>
    <t>FY 2022
Actual</t>
  </si>
  <si>
    <t>Ridgeline, Building and Zoning Permits</t>
  </si>
  <si>
    <t>Election Expenses</t>
  </si>
  <si>
    <t>FD Radios &amp; Cell Phones</t>
  </si>
  <si>
    <t>PFD Engine 3</t>
  </si>
  <si>
    <t>State grant supplement</t>
  </si>
  <si>
    <t>Webster Cloudland grant</t>
  </si>
  <si>
    <t>Donations to Highway</t>
  </si>
  <si>
    <t>Garage Shop Supplies</t>
  </si>
  <si>
    <t>Garage Office Supplies</t>
  </si>
  <si>
    <t>Small Machines and Tools</t>
  </si>
  <si>
    <t>Webster Hill Grant</t>
  </si>
  <si>
    <t>HIGHWAY RESERVE FUNDS</t>
  </si>
  <si>
    <t xml:space="preserve"> </t>
  </si>
  <si>
    <t>Highway Vehicle/Equipment #420</t>
  </si>
  <si>
    <t xml:space="preserve">FY2023 </t>
  </si>
  <si>
    <t>FY2022</t>
  </si>
  <si>
    <t>FY2021</t>
  </si>
  <si>
    <t>FY2020</t>
  </si>
  <si>
    <t>FY2019</t>
  </si>
  <si>
    <t>FY2018</t>
  </si>
  <si>
    <t>As of 11/8/2021</t>
  </si>
  <si>
    <t>Actual</t>
  </si>
  <si>
    <t>Fund Balance July 1</t>
  </si>
  <si>
    <t>Doanation</t>
  </si>
  <si>
    <t>Interst income</t>
  </si>
  <si>
    <t>Truck #1</t>
  </si>
  <si>
    <t>Truck #2</t>
  </si>
  <si>
    <t>Truck #3</t>
  </si>
  <si>
    <t>Grader</t>
  </si>
  <si>
    <t>Gain/loss</t>
  </si>
  <si>
    <t>Fund Balance June 30</t>
  </si>
  <si>
    <t>Footnotes</t>
  </si>
  <si>
    <t>Paving #422</t>
  </si>
  <si>
    <t>Howe Hill</t>
  </si>
  <si>
    <t>Paving FY17</t>
  </si>
  <si>
    <t>2. Paving Pomfret Rd. Starbuck west</t>
  </si>
  <si>
    <t>1. Howe Hill paving 746,403 less paving grant 175,000 = 571,403</t>
  </si>
  <si>
    <t>Bridges #424</t>
  </si>
  <si>
    <t>1. AT/Cloudland Box Culvert</t>
  </si>
  <si>
    <t>Highway Rainy Day #475</t>
  </si>
  <si>
    <t>1.  July 1, 2017 storm</t>
  </si>
  <si>
    <t>Town  Reserve Funds</t>
  </si>
  <si>
    <t>Fire Dept Vehicle #400</t>
  </si>
  <si>
    <t>1. Donation from FD  2. transfer from #402</t>
  </si>
  <si>
    <t>Fire Dept Equipment #402</t>
  </si>
  <si>
    <t>Town Building # 452</t>
  </si>
  <si>
    <t xml:space="preserve">1. 3,733 transfer from Fast Squad Fund #430 + 36,746 FY17 surplus     2. Town hall repair 3. Transfer from Rainy Day Fund  4. Garage repairs/painting                                                                                                 </t>
  </si>
  <si>
    <t>Reapraisal/Listers #160</t>
  </si>
  <si>
    <t>1. Transfer to Building Reserve Fund</t>
  </si>
  <si>
    <t>Teago Village Reserve established 3/2/2021</t>
  </si>
  <si>
    <t>Library Building # 440</t>
  </si>
  <si>
    <t>LaBounty  #456 UNRESTRICTED Fund</t>
  </si>
  <si>
    <t xml:space="preserve"> Balance July 1</t>
  </si>
  <si>
    <t>1. Laflamme property purchase</t>
  </si>
  <si>
    <t>Town Rainy Day #470</t>
  </si>
  <si>
    <t>Approved budget</t>
  </si>
  <si>
    <t xml:space="preserve">FY2024 </t>
  </si>
  <si>
    <t>Proposed Budget</t>
  </si>
  <si>
    <t>Approved Budget</t>
  </si>
  <si>
    <t>1. Transfer to #400</t>
  </si>
  <si>
    <t>Total Town Expenditures</t>
  </si>
  <si>
    <t>Total Highway Expenditures</t>
  </si>
  <si>
    <t>Total Voted Appropriations</t>
  </si>
  <si>
    <t>Truck #4</t>
  </si>
  <si>
    <t>Protective clothing (turnout gear)</t>
  </si>
  <si>
    <t>Fire Warden and Deputy</t>
  </si>
  <si>
    <t xml:space="preserve">Disability insurance       </t>
  </si>
  <si>
    <t>??</t>
  </si>
  <si>
    <t>FICA Social Security</t>
  </si>
  <si>
    <t>Medicare Expense</t>
  </si>
  <si>
    <t>Retirement Expense</t>
  </si>
  <si>
    <t>FY 2025
Budget
(proposed)</t>
  </si>
  <si>
    <t>FY 2024
Budget</t>
  </si>
  <si>
    <t>FY 2023
Actual</t>
  </si>
  <si>
    <t>BBR Grant-Wild Apple Rd</t>
  </si>
  <si>
    <t>Town Plan Update</t>
  </si>
  <si>
    <t>Hazard Mitigation Plan Update</t>
  </si>
  <si>
    <t>* All columns except FY 2022 Budget combine Treasurer, Bookkeeper and Tax Collector salary into a single line item.</t>
  </si>
  <si>
    <t>VT State Permits (incl. Storm Water Permit)</t>
  </si>
  <si>
    <t>&lt; -- Year-over-Year Change in Current Year Taxes</t>
  </si>
  <si>
    <t>&lt; -- Year-over-Year Change in Appropriation from General Fund</t>
  </si>
  <si>
    <t>FY 2025 TAXES TO BE RAISED</t>
  </si>
  <si>
    <t>General Fund Balance to be used in FY 2025</t>
  </si>
  <si>
    <t>Highway Fund Balance to be used in FY 2025</t>
  </si>
  <si>
    <t>Garage Computer &amp; Expense</t>
  </si>
  <si>
    <t>TOTAL GARAGE BUILDING</t>
  </si>
  <si>
    <t>Garage Electricity</t>
  </si>
  <si>
    <t>Pomfret FD phone: 3730</t>
  </si>
  <si>
    <t xml:space="preserve">* $20,050 of the FY 2022 ending Highway Fund Balance was assigned to reduce taxes to be raised in FY 2024. As a result, the unassigned FY 2023 ending Highway Fund Balance was $(23,355).  The actual FY 2023 ending Highway Fund deficit of $(3,305) previously was transferred from the Highway Rainy Day Reserve Fund in accordance with the Rainy Day Reserve Funds Policy.  The remaining deficit of $(20,050) is to be raised in addition to highway expenditures in FY 2025.  See Line </t>
  </si>
  <si>
    <t>Highway Access</t>
  </si>
  <si>
    <t>Total Town Revenues (excluding FY 2025 taxes to be raised)</t>
  </si>
  <si>
    <t>Total Highway Revenues (excluding FY 2025 taxes to be raised)</t>
  </si>
  <si>
    <t>&lt; -- Est. FY 2025 COLA (calendar 2023 change in Northeast Region CPI-U)</t>
  </si>
  <si>
    <t>.  See also Warning Article 16.</t>
  </si>
  <si>
    <t xml:space="preserve">* $145,375 of the FY 2022 ending General Fund Balance was assigned to reduce taxes to be raised in FY 2024.  As a result, the unassigned FY 2023 ending General Fund Balance was $197,862, of which $118,717 is proposed to be used to reduce taxes to be raised in FY 2025.  See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</si>
</sst>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_(* #,##0.00_);_(* \(#,##0.00\);_(* &quot;-&quot;_);_(@_)"/>
    <numFmt numFmtId="168" formatCode="_(* #,##0.0000000000_);_(* \(#,##0.0000000000\);_(* &quot;-&quot;_);_(@_)"/>
  </numFmts>
  <fonts count="7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43" fontId="46" fillId="0" borderId="0" applyFont="0" applyFill="0" applyBorder="0" applyAlignment="0" applyProtection="0"/>
    <xf numFmtId="0" fontId="47" fillId="0" borderId="0"/>
    <xf numFmtId="0" fontId="56" fillId="0" borderId="0"/>
    <xf numFmtId="9" fontId="46" fillId="0" borderId="0" applyFont="0" applyFill="0" applyBorder="0" applyAlignment="0" applyProtection="0"/>
  </cellStyleXfs>
  <cellXfs count="449">
    <xf numFmtId="0" fontId="0" fillId="0" borderId="0" xfId="0"/>
    <xf numFmtId="41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1" fontId="44" fillId="0" borderId="0" xfId="1" applyNumberFormat="1" applyFont="1" applyFill="1" applyBorder="1" applyAlignment="1" applyProtection="1">
      <alignment vertical="center"/>
    </xf>
    <xf numFmtId="41" fontId="48" fillId="0" borderId="0" xfId="0" applyNumberFormat="1" applyFont="1" applyAlignment="1">
      <alignment vertical="center"/>
    </xf>
    <xf numFmtId="41" fontId="48" fillId="0" borderId="0" xfId="1" applyNumberFormat="1" applyFont="1" applyFill="1" applyBorder="1" applyAlignment="1" applyProtection="1">
      <alignment vertical="center"/>
    </xf>
    <xf numFmtId="41" fontId="48" fillId="0" borderId="4" xfId="0" applyNumberFormat="1" applyFont="1" applyBorder="1" applyAlignment="1">
      <alignment vertical="center" wrapText="1"/>
    </xf>
    <xf numFmtId="41" fontId="48" fillId="0" borderId="0" xfId="0" applyNumberFormat="1" applyFont="1" applyAlignment="1">
      <alignment vertical="center" wrapText="1"/>
    </xf>
    <xf numFmtId="41" fontId="44" fillId="0" borderId="2" xfId="1" applyNumberFormat="1" applyFont="1" applyFill="1" applyBorder="1" applyAlignment="1" applyProtection="1">
      <alignment vertical="center"/>
    </xf>
    <xf numFmtId="41" fontId="44" fillId="0" borderId="4" xfId="0" applyNumberFormat="1" applyFont="1" applyBorder="1" applyAlignment="1">
      <alignment vertical="center"/>
    </xf>
    <xf numFmtId="41" fontId="44" fillId="0" borderId="4" xfId="1" applyNumberFormat="1" applyFont="1" applyFill="1" applyBorder="1" applyAlignment="1" applyProtection="1">
      <alignment vertical="center"/>
    </xf>
    <xf numFmtId="41" fontId="44" fillId="0" borderId="2" xfId="0" applyNumberFormat="1" applyFont="1" applyBorder="1" applyAlignment="1">
      <alignment vertical="center"/>
    </xf>
    <xf numFmtId="41" fontId="48" fillId="0" borderId="4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41" fontId="44" fillId="0" borderId="0" xfId="0" applyNumberFormat="1" applyFont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41" fontId="44" fillId="0" borderId="2" xfId="0" applyNumberFormat="1" applyFont="1" applyBorder="1" applyAlignment="1">
      <alignment horizontal="center" vertical="center"/>
    </xf>
    <xf numFmtId="37" fontId="48" fillId="0" borderId="5" xfId="0" applyNumberFormat="1" applyFont="1" applyBorder="1" applyAlignment="1">
      <alignment vertical="center"/>
    </xf>
    <xf numFmtId="37" fontId="49" fillId="0" borderId="1" xfId="0" applyNumberFormat="1" applyFon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41" fontId="42" fillId="0" borderId="2" xfId="0" applyNumberFormat="1" applyFont="1" applyBorder="1" applyAlignment="1">
      <alignment horizontal="center" vertical="center"/>
    </xf>
    <xf numFmtId="37" fontId="44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1" fontId="42" fillId="0" borderId="0" xfId="1" applyNumberFormat="1" applyFont="1" applyFill="1" applyBorder="1" applyAlignment="1" applyProtection="1">
      <alignment vertical="center"/>
    </xf>
    <xf numFmtId="41" fontId="42" fillId="0" borderId="0" xfId="0" applyNumberFormat="1" applyFont="1" applyAlignment="1">
      <alignment vertical="center"/>
    </xf>
    <xf numFmtId="41" fontId="42" fillId="0" borderId="5" xfId="0" applyNumberFormat="1" applyFont="1" applyBorder="1" applyAlignment="1">
      <alignment horizontal="center" vertical="center"/>
    </xf>
    <xf numFmtId="37" fontId="48" fillId="0" borderId="6" xfId="0" applyNumberFormat="1" applyFont="1" applyBorder="1" applyAlignment="1">
      <alignment horizontal="center" vertical="center"/>
    </xf>
    <xf numFmtId="37" fontId="48" fillId="0" borderId="6" xfId="0" applyNumberFormat="1" applyFont="1" applyBorder="1" applyAlignment="1">
      <alignment vertical="center"/>
    </xf>
    <xf numFmtId="37" fontId="44" fillId="0" borderId="7" xfId="0" applyNumberFormat="1" applyFont="1" applyBorder="1" applyAlignment="1">
      <alignment vertical="center"/>
    </xf>
    <xf numFmtId="37" fontId="44" fillId="0" borderId="6" xfId="0" applyNumberFormat="1" applyFont="1" applyBorder="1" applyAlignment="1">
      <alignment vertical="center"/>
    </xf>
    <xf numFmtId="37" fontId="48" fillId="0" borderId="6" xfId="0" applyNumberFormat="1" applyFont="1" applyBorder="1" applyAlignment="1">
      <alignment horizontal="left" vertical="center"/>
    </xf>
    <xf numFmtId="37" fontId="48" fillId="0" borderId="9" xfId="0" applyNumberFormat="1" applyFont="1" applyBorder="1" applyAlignment="1">
      <alignment vertical="center"/>
    </xf>
    <xf numFmtId="37" fontId="44" fillId="0" borderId="6" xfId="0" applyNumberFormat="1" applyFont="1" applyBorder="1" applyAlignment="1">
      <alignment horizontal="left" vertical="center"/>
    </xf>
    <xf numFmtId="37" fontId="48" fillId="0" borderId="7" xfId="0" applyNumberFormat="1" applyFont="1" applyBorder="1" applyAlignment="1">
      <alignment horizontal="center" vertical="center"/>
    </xf>
    <xf numFmtId="37" fontId="42" fillId="0" borderId="1" xfId="0" applyNumberFormat="1" applyFont="1" applyBorder="1" applyAlignment="1">
      <alignment vertical="center"/>
    </xf>
    <xf numFmtId="37" fontId="41" fillId="0" borderId="1" xfId="0" applyNumberFormat="1" applyFont="1" applyBorder="1" applyAlignment="1">
      <alignment vertical="center"/>
    </xf>
    <xf numFmtId="37" fontId="48" fillId="0" borderId="3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top"/>
    </xf>
    <xf numFmtId="41" fontId="48" fillId="0" borderId="4" xfId="0" applyNumberFormat="1" applyFont="1" applyBorder="1" applyAlignment="1">
      <alignment horizontal="center" vertical="top"/>
    </xf>
    <xf numFmtId="41" fontId="42" fillId="0" borderId="1" xfId="0" applyNumberFormat="1" applyFont="1" applyBorder="1" applyAlignment="1">
      <alignment horizontal="center" vertical="center"/>
    </xf>
    <xf numFmtId="41" fontId="48" fillId="0" borderId="3" xfId="0" applyNumberFormat="1" applyFont="1" applyBorder="1" applyAlignment="1">
      <alignment horizontal="center" vertical="top"/>
    </xf>
    <xf numFmtId="41" fontId="48" fillId="0" borderId="3" xfId="0" applyNumberFormat="1" applyFont="1" applyBorder="1" applyAlignment="1">
      <alignment horizontal="center" vertical="center" wrapText="1"/>
    </xf>
    <xf numFmtId="41" fontId="48" fillId="0" borderId="4" xfId="1" applyNumberFormat="1" applyFont="1" applyFill="1" applyBorder="1" applyAlignment="1" applyProtection="1">
      <alignment horizontal="center" vertical="center" wrapText="1"/>
    </xf>
    <xf numFmtId="41" fontId="42" fillId="0" borderId="2" xfId="1" applyNumberFormat="1" applyFont="1" applyFill="1" applyBorder="1" applyAlignment="1" applyProtection="1">
      <alignment vertical="center"/>
    </xf>
    <xf numFmtId="41" fontId="48" fillId="0" borderId="4" xfId="1" applyNumberFormat="1" applyFont="1" applyFill="1" applyBorder="1" applyAlignment="1" applyProtection="1">
      <alignment horizontal="center" vertical="top" wrapText="1"/>
    </xf>
    <xf numFmtId="41" fontId="48" fillId="0" borderId="4" xfId="0" applyNumberFormat="1" applyFont="1" applyBorder="1" applyAlignment="1">
      <alignment horizontal="center" vertical="top" wrapText="1"/>
    </xf>
    <xf numFmtId="37" fontId="44" fillId="0" borderId="0" xfId="0" applyNumberFormat="1" applyFont="1" applyAlignment="1">
      <alignment horizontal="center"/>
    </xf>
    <xf numFmtId="41" fontId="48" fillId="0" borderId="4" xfId="1" applyNumberFormat="1" applyFont="1" applyFill="1" applyBorder="1" applyAlignment="1" applyProtection="1">
      <alignment vertical="center"/>
    </xf>
    <xf numFmtId="37" fontId="48" fillId="0" borderId="3" xfId="0" applyNumberFormat="1" applyFont="1" applyBorder="1" applyAlignment="1">
      <alignment vertical="center"/>
    </xf>
    <xf numFmtId="41" fontId="48" fillId="0" borderId="4" xfId="0" applyNumberFormat="1" applyFont="1" applyBorder="1"/>
    <xf numFmtId="41" fontId="48" fillId="0" borderId="4" xfId="1" applyNumberFormat="1" applyFont="1" applyFill="1" applyBorder="1" applyAlignment="1" applyProtection="1"/>
    <xf numFmtId="41" fontId="48" fillId="0" borderId="4" xfId="0" applyNumberFormat="1" applyFont="1" applyBorder="1" applyAlignment="1">
      <alignment wrapText="1"/>
    </xf>
    <xf numFmtId="41" fontId="48" fillId="0" borderId="4" xfId="0" applyNumberFormat="1" applyFont="1" applyBorder="1" applyAlignment="1">
      <alignment vertical="top" wrapText="1"/>
    </xf>
    <xf numFmtId="37" fontId="48" fillId="0" borderId="7" xfId="0" applyNumberFormat="1" applyFont="1" applyBorder="1" applyAlignment="1">
      <alignment horizontal="left" vertical="center"/>
    </xf>
    <xf numFmtId="37" fontId="48" fillId="0" borderId="3" xfId="0" applyNumberFormat="1" applyFont="1" applyBorder="1" applyAlignment="1">
      <alignment horizontal="left" vertical="center"/>
    </xf>
    <xf numFmtId="41" fontId="48" fillId="0" borderId="3" xfId="0" applyNumberFormat="1" applyFont="1" applyBorder="1" applyAlignment="1">
      <alignment horizontal="center" vertical="center"/>
    </xf>
    <xf numFmtId="41" fontId="48" fillId="0" borderId="4" xfId="0" applyNumberFormat="1" applyFont="1" applyBorder="1" applyAlignment="1">
      <alignment horizontal="center" vertical="center"/>
    </xf>
    <xf numFmtId="37" fontId="48" fillId="0" borderId="7" xfId="0" applyNumberFormat="1" applyFont="1" applyBorder="1" applyAlignment="1">
      <alignment horizontal="left" vertical="center" wrapText="1"/>
    </xf>
    <xf numFmtId="0" fontId="40" fillId="0" borderId="2" xfId="0" applyFont="1" applyBorder="1" applyAlignment="1">
      <alignment horizontal="center" vertical="center"/>
    </xf>
    <xf numFmtId="37" fontId="38" fillId="0" borderId="1" xfId="0" applyNumberFormat="1" applyFont="1" applyBorder="1" applyAlignment="1">
      <alignment vertical="center"/>
    </xf>
    <xf numFmtId="41" fontId="49" fillId="0" borderId="4" xfId="1" applyNumberFormat="1" applyFont="1" applyFill="1" applyBorder="1" applyAlignment="1" applyProtection="1">
      <alignment vertical="center"/>
    </xf>
    <xf numFmtId="0" fontId="44" fillId="0" borderId="9" xfId="0" applyFont="1" applyBorder="1" applyAlignment="1">
      <alignment horizontal="center" vertical="center"/>
    </xf>
    <xf numFmtId="37" fontId="48" fillId="0" borderId="7" xfId="0" applyNumberFormat="1" applyFont="1" applyBorder="1" applyAlignment="1">
      <alignment vertical="center"/>
    </xf>
    <xf numFmtId="37" fontId="49" fillId="0" borderId="7" xfId="0" applyNumberFormat="1" applyFont="1" applyBorder="1" applyAlignment="1">
      <alignment horizontal="center" vertical="center"/>
    </xf>
    <xf numFmtId="37" fontId="49" fillId="0" borderId="6" xfId="0" applyNumberFormat="1" applyFont="1" applyBorder="1" applyAlignment="1">
      <alignment vertical="center"/>
    </xf>
    <xf numFmtId="41" fontId="52" fillId="0" borderId="4" xfId="0" applyNumberFormat="1" applyFont="1" applyBorder="1" applyAlignment="1">
      <alignment vertical="center" wrapText="1"/>
    </xf>
    <xf numFmtId="41" fontId="52" fillId="0" borderId="0" xfId="0" applyNumberFormat="1" applyFont="1" applyAlignment="1">
      <alignment vertical="center" wrapText="1"/>
    </xf>
    <xf numFmtId="41" fontId="53" fillId="0" borderId="4" xfId="1" applyNumberFormat="1" applyFont="1" applyFill="1" applyBorder="1" applyAlignment="1" applyProtection="1">
      <alignment vertical="center"/>
    </xf>
    <xf numFmtId="37" fontId="50" fillId="0" borderId="3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37" fontId="55" fillId="0" borderId="6" xfId="0" applyNumberFormat="1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3" fillId="0" borderId="0" xfId="0" applyFont="1"/>
    <xf numFmtId="0" fontId="49" fillId="0" borderId="0" xfId="0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left" indent="1"/>
    </xf>
    <xf numFmtId="0" fontId="33" fillId="0" borderId="0" xfId="0" applyFont="1" applyAlignment="1">
      <alignment horizontal="left" indent="2"/>
    </xf>
    <xf numFmtId="0" fontId="48" fillId="0" borderId="0" xfId="0" applyFont="1" applyAlignment="1">
      <alignment horizontal="left" indent="2"/>
    </xf>
    <xf numFmtId="0" fontId="48" fillId="0" borderId="4" xfId="0" applyFont="1" applyBorder="1"/>
    <xf numFmtId="0" fontId="48" fillId="0" borderId="4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1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33" fillId="0" borderId="5" xfId="0" applyFont="1" applyBorder="1"/>
    <xf numFmtId="0" fontId="49" fillId="0" borderId="1" xfId="0" applyFont="1" applyBorder="1"/>
    <xf numFmtId="41" fontId="33" fillId="0" borderId="1" xfId="0" applyNumberFormat="1" applyFont="1" applyBorder="1"/>
    <xf numFmtId="41" fontId="33" fillId="0" borderId="0" xfId="0" applyNumberFormat="1" applyFont="1"/>
    <xf numFmtId="41" fontId="48" fillId="0" borderId="3" xfId="0" applyNumberFormat="1" applyFont="1" applyBorder="1"/>
    <xf numFmtId="41" fontId="48" fillId="0" borderId="1" xfId="0" applyNumberFormat="1" applyFont="1" applyBorder="1"/>
    <xf numFmtId="41" fontId="48" fillId="0" borderId="0" xfId="0" applyNumberFormat="1" applyFont="1"/>
    <xf numFmtId="41" fontId="48" fillId="0" borderId="13" xfId="0" applyNumberFormat="1" applyFont="1" applyBorder="1"/>
    <xf numFmtId="41" fontId="57" fillId="0" borderId="6" xfId="0" applyNumberFormat="1" applyFont="1" applyBorder="1"/>
    <xf numFmtId="41" fontId="57" fillId="0" borderId="1" xfId="0" applyNumberFormat="1" applyFont="1" applyBorder="1"/>
    <xf numFmtId="41" fontId="57" fillId="0" borderId="0" xfId="0" applyNumberFormat="1" applyFont="1"/>
    <xf numFmtId="41" fontId="33" fillId="0" borderId="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1" fontId="48" fillId="0" borderId="0" xfId="1" applyNumberFormat="1" applyFont="1" applyFill="1" applyBorder="1" applyAlignment="1" applyProtection="1">
      <alignment vertical="top" wrapText="1"/>
    </xf>
    <xf numFmtId="41" fontId="58" fillId="0" borderId="4" xfId="0" applyNumberFormat="1" applyFont="1" applyBorder="1" applyAlignment="1">
      <alignment vertical="center" wrapText="1"/>
    </xf>
    <xf numFmtId="37" fontId="49" fillId="0" borderId="3" xfId="0" applyNumberFormat="1" applyFont="1" applyBorder="1" applyAlignment="1">
      <alignment vertical="center"/>
    </xf>
    <xf numFmtId="0" fontId="27" fillId="0" borderId="0" xfId="0" applyFont="1"/>
    <xf numFmtId="41" fontId="27" fillId="0" borderId="0" xfId="0" applyNumberFormat="1" applyFont="1"/>
    <xf numFmtId="0" fontId="27" fillId="0" borderId="0" xfId="0" applyFont="1" applyAlignment="1">
      <alignment horizontal="center"/>
    </xf>
    <xf numFmtId="41" fontId="27" fillId="0" borderId="0" xfId="0" applyNumberFormat="1" applyFont="1" applyAlignment="1">
      <alignment vertical="center"/>
    </xf>
    <xf numFmtId="37" fontId="27" fillId="0" borderId="1" xfId="0" applyNumberFormat="1" applyFont="1" applyBorder="1" applyAlignment="1">
      <alignment vertical="center"/>
    </xf>
    <xf numFmtId="37" fontId="27" fillId="0" borderId="5" xfId="0" applyNumberFormat="1" applyFont="1" applyBorder="1" applyAlignment="1">
      <alignment vertical="center"/>
    </xf>
    <xf numFmtId="41" fontId="27" fillId="0" borderId="2" xfId="0" applyNumberFormat="1" applyFont="1" applyBorder="1" applyAlignment="1">
      <alignment vertical="center"/>
    </xf>
    <xf numFmtId="0" fontId="27" fillId="0" borderId="5" xfId="0" applyFont="1" applyBorder="1"/>
    <xf numFmtId="0" fontId="27" fillId="0" borderId="3" xfId="0" applyFont="1" applyBorder="1"/>
    <xf numFmtId="37" fontId="27" fillId="0" borderId="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1" fontId="27" fillId="0" borderId="5" xfId="0" applyNumberFormat="1" applyFont="1" applyBorder="1" applyAlignment="1">
      <alignment horizontal="center" vertical="center"/>
    </xf>
    <xf numFmtId="41" fontId="27" fillId="0" borderId="2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37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left" indent="1"/>
    </xf>
    <xf numFmtId="0" fontId="26" fillId="0" borderId="1" xfId="0" applyFont="1" applyBorder="1" applyAlignment="1">
      <alignment horizontal="left" indent="2"/>
    </xf>
    <xf numFmtId="0" fontId="48" fillId="0" borderId="6" xfId="0" applyFont="1" applyBorder="1"/>
    <xf numFmtId="41" fontId="55" fillId="0" borderId="5" xfId="0" applyNumberFormat="1" applyFont="1" applyBorder="1" applyAlignment="1">
      <alignment horizontal="center" vertical="center"/>
    </xf>
    <xf numFmtId="41" fontId="59" fillId="0" borderId="5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0" fontId="55" fillId="0" borderId="3" xfId="0" applyFont="1" applyBorder="1" applyAlignment="1">
      <alignment vertical="center"/>
    </xf>
    <xf numFmtId="0" fontId="55" fillId="0" borderId="4" xfId="0" applyFont="1" applyBorder="1" applyAlignment="1">
      <alignment vertical="center"/>
    </xf>
    <xf numFmtId="0" fontId="55" fillId="0" borderId="0" xfId="0" applyFont="1" applyAlignment="1">
      <alignment vertical="center"/>
    </xf>
    <xf numFmtId="41" fontId="55" fillId="0" borderId="0" xfId="0" applyNumberFormat="1" applyFont="1" applyAlignment="1">
      <alignment vertical="center"/>
    </xf>
    <xf numFmtId="0" fontId="55" fillId="0" borderId="2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41" fontId="55" fillId="0" borderId="9" xfId="0" applyNumberFormat="1" applyFont="1" applyBorder="1" applyAlignment="1">
      <alignment horizontal="center" vertical="center"/>
    </xf>
    <xf numFmtId="41" fontId="55" fillId="0" borderId="2" xfId="0" applyNumberFormat="1" applyFont="1" applyBorder="1" applyAlignment="1">
      <alignment horizontal="center" vertical="center"/>
    </xf>
    <xf numFmtId="41" fontId="55" fillId="0" borderId="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55" fillId="0" borderId="6" xfId="0" applyNumberFormat="1" applyFont="1" applyBorder="1" applyAlignment="1">
      <alignment horizontal="center" vertical="center"/>
    </xf>
    <xf numFmtId="41" fontId="55" fillId="0" borderId="0" xfId="1" applyNumberFormat="1" applyFont="1" applyFill="1" applyBorder="1" applyAlignment="1" applyProtection="1">
      <alignment vertical="center"/>
    </xf>
    <xf numFmtId="0" fontId="55" fillId="0" borderId="6" xfId="0" applyFont="1" applyBorder="1" applyAlignment="1">
      <alignment horizontal="center" vertical="center"/>
    </xf>
    <xf numFmtId="37" fontId="55" fillId="0" borderId="6" xfId="0" applyNumberFormat="1" applyFont="1" applyBorder="1" applyAlignment="1">
      <alignment horizontal="left" vertical="center"/>
    </xf>
    <xf numFmtId="37" fontId="59" fillId="0" borderId="7" xfId="0" applyNumberFormat="1" applyFont="1" applyBorder="1" applyAlignment="1">
      <alignment horizontal="center" vertical="center"/>
    </xf>
    <xf numFmtId="41" fontId="59" fillId="0" borderId="7" xfId="0" applyNumberFormat="1" applyFont="1" applyBorder="1" applyAlignment="1">
      <alignment horizontal="center" vertical="center"/>
    </xf>
    <xf numFmtId="41" fontId="59" fillId="0" borderId="4" xfId="1" applyNumberFormat="1" applyFont="1" applyFill="1" applyBorder="1" applyAlignment="1" applyProtection="1">
      <alignment vertical="center"/>
    </xf>
    <xf numFmtId="41" fontId="59" fillId="0" borderId="4" xfId="0" applyNumberFormat="1" applyFont="1" applyBorder="1" applyAlignment="1">
      <alignment vertical="center"/>
    </xf>
    <xf numFmtId="41" fontId="55" fillId="0" borderId="0" xfId="0" applyNumberFormat="1" applyFont="1" applyAlignment="1">
      <alignment horizontal="center" vertical="center"/>
    </xf>
    <xf numFmtId="41" fontId="59" fillId="0" borderId="8" xfId="0" applyNumberFormat="1" applyFont="1" applyBorder="1" applyAlignment="1">
      <alignment horizontal="center" vertical="center" wrapText="1"/>
    </xf>
    <xf numFmtId="41" fontId="59" fillId="0" borderId="2" xfId="1" applyNumberFormat="1" applyFont="1" applyFill="1" applyBorder="1" applyAlignment="1" applyProtection="1">
      <alignment horizontal="center" vertical="center" wrapText="1"/>
    </xf>
    <xf numFmtId="41" fontId="58" fillId="0" borderId="0" xfId="0" applyNumberFormat="1" applyFont="1" applyAlignment="1">
      <alignment vertical="center" wrapText="1"/>
    </xf>
    <xf numFmtId="37" fontId="21" fillId="0" borderId="1" xfId="0" applyNumberFormat="1" applyFont="1" applyBorder="1" applyAlignment="1">
      <alignment vertical="center"/>
    </xf>
    <xf numFmtId="41" fontId="20" fillId="0" borderId="0" xfId="0" applyNumberFormat="1" applyFont="1"/>
    <xf numFmtId="41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indent="2"/>
    </xf>
    <xf numFmtId="0" fontId="48" fillId="0" borderId="7" xfId="0" applyFont="1" applyBorder="1"/>
    <xf numFmtId="0" fontId="48" fillId="0" borderId="6" xfId="0" applyFont="1" applyBorder="1" applyAlignment="1">
      <alignment horizontal="left" indent="1"/>
    </xf>
    <xf numFmtId="0" fontId="26" fillId="0" borderId="6" xfId="0" applyFont="1" applyBorder="1" applyAlignment="1">
      <alignment horizontal="left" indent="2"/>
    </xf>
    <xf numFmtId="0" fontId="48" fillId="0" borderId="6" xfId="0" applyFont="1" applyBorder="1" applyAlignment="1">
      <alignment horizontal="left" indent="2"/>
    </xf>
    <xf numFmtId="0" fontId="20" fillId="0" borderId="6" xfId="0" applyFont="1" applyBorder="1" applyAlignment="1">
      <alignment horizontal="left" indent="2"/>
    </xf>
    <xf numFmtId="0" fontId="25" fillId="0" borderId="6" xfId="0" applyFont="1" applyBorder="1" applyAlignment="1">
      <alignment horizontal="left" indent="2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left" indent="1"/>
    </xf>
    <xf numFmtId="0" fontId="49" fillId="0" borderId="3" xfId="0" applyFont="1" applyBorder="1"/>
    <xf numFmtId="0" fontId="20" fillId="0" borderId="3" xfId="0" applyFont="1" applyBorder="1" applyAlignment="1">
      <alignment horizontal="left" indent="1"/>
    </xf>
    <xf numFmtId="0" fontId="20" fillId="0" borderId="1" xfId="0" applyFont="1" applyBorder="1" applyAlignment="1">
      <alignment horizontal="left" indent="2"/>
    </xf>
    <xf numFmtId="41" fontId="33" fillId="0" borderId="6" xfId="0" applyNumberFormat="1" applyFont="1" applyBorder="1"/>
    <xf numFmtId="41" fontId="48" fillId="0" borderId="6" xfId="0" applyNumberFormat="1" applyFont="1" applyBorder="1"/>
    <xf numFmtId="0" fontId="48" fillId="0" borderId="3" xfId="0" applyFont="1" applyBorder="1"/>
    <xf numFmtId="0" fontId="48" fillId="0" borderId="1" xfId="0" applyFont="1" applyBorder="1" applyAlignment="1">
      <alignment horizontal="left" indent="1"/>
    </xf>
    <xf numFmtId="0" fontId="33" fillId="0" borderId="1" xfId="0" applyFont="1" applyBorder="1" applyAlignment="1">
      <alignment horizontal="left" indent="2"/>
    </xf>
    <xf numFmtId="0" fontId="48" fillId="0" borderId="1" xfId="0" applyFont="1" applyBorder="1" applyAlignment="1">
      <alignment horizontal="left" indent="2"/>
    </xf>
    <xf numFmtId="41" fontId="20" fillId="0" borderId="1" xfId="0" applyNumberFormat="1" applyFont="1" applyBorder="1"/>
    <xf numFmtId="0" fontId="19" fillId="0" borderId="1" xfId="0" applyFont="1" applyBorder="1" applyAlignment="1">
      <alignment horizontal="left" indent="1"/>
    </xf>
    <xf numFmtId="41" fontId="60" fillId="0" borderId="4" xfId="1" applyNumberFormat="1" applyFont="1" applyFill="1" applyBorder="1" applyAlignment="1" applyProtection="1">
      <alignment vertical="center"/>
    </xf>
    <xf numFmtId="0" fontId="18" fillId="0" borderId="3" xfId="0" applyFont="1" applyBorder="1" applyAlignment="1">
      <alignment horizontal="left" indent="2"/>
    </xf>
    <xf numFmtId="0" fontId="18" fillId="0" borderId="5" xfId="0" applyFont="1" applyBorder="1" applyAlignment="1">
      <alignment horizontal="left" indent="2"/>
    </xf>
    <xf numFmtId="0" fontId="17" fillId="0" borderId="1" xfId="0" applyFont="1" applyBorder="1" applyAlignment="1">
      <alignment horizontal="left" indent="1"/>
    </xf>
    <xf numFmtId="0" fontId="17" fillId="0" borderId="1" xfId="0" applyFont="1" applyBorder="1" applyAlignment="1">
      <alignment horizontal="left" indent="2"/>
    </xf>
    <xf numFmtId="0" fontId="17" fillId="0" borderId="0" xfId="0" applyFont="1" applyAlignment="1">
      <alignment horizontal="left" indent="2"/>
    </xf>
    <xf numFmtId="0" fontId="42" fillId="0" borderId="10" xfId="0" applyFont="1" applyBorder="1" applyAlignment="1">
      <alignment horizontal="center" vertical="center"/>
    </xf>
    <xf numFmtId="0" fontId="33" fillId="0" borderId="4" xfId="0" applyFont="1" applyBorder="1"/>
    <xf numFmtId="164" fontId="0" fillId="0" borderId="0" xfId="0" applyNumberFormat="1"/>
    <xf numFmtId="0" fontId="62" fillId="0" borderId="0" xfId="0" applyFont="1"/>
    <xf numFmtId="0" fontId="61" fillId="0" borderId="0" xfId="0" applyFont="1" applyAlignment="1">
      <alignment horizontal="left" vertical="center"/>
    </xf>
    <xf numFmtId="164" fontId="62" fillId="0" borderId="0" xfId="1" applyNumberFormat="1" applyFont="1" applyAlignment="1">
      <alignment horizontal="right"/>
    </xf>
    <xf numFmtId="0" fontId="62" fillId="0" borderId="0" xfId="1" applyNumberFormat="1" applyFont="1"/>
    <xf numFmtId="0" fontId="62" fillId="0" borderId="0" xfId="1" applyNumberFormat="1" applyFont="1" applyAlignment="1">
      <alignment horizontal="center"/>
    </xf>
    <xf numFmtId="164" fontId="62" fillId="0" borderId="0" xfId="1" applyNumberFormat="1" applyFont="1" applyAlignment="1">
      <alignment horizontal="center"/>
    </xf>
    <xf numFmtId="0" fontId="62" fillId="0" borderId="0" xfId="1" applyNumberFormat="1" applyFont="1" applyBorder="1" applyAlignment="1">
      <alignment horizontal="center" vertical="center"/>
    </xf>
    <xf numFmtId="164" fontId="62" fillId="0" borderId="0" xfId="1" applyNumberFormat="1" applyFont="1" applyBorder="1" applyAlignment="1">
      <alignment horizontal="right"/>
    </xf>
    <xf numFmtId="0" fontId="62" fillId="0" borderId="0" xfId="0" applyFont="1" applyAlignment="1">
      <alignment horizontal="left"/>
    </xf>
    <xf numFmtId="164" fontId="62" fillId="0" borderId="0" xfId="1" applyNumberFormat="1" applyFont="1"/>
    <xf numFmtId="164" fontId="62" fillId="0" borderId="0" xfId="1" applyNumberFormat="1" applyFont="1" applyAlignment="1">
      <alignment horizontal="left"/>
    </xf>
    <xf numFmtId="0" fontId="62" fillId="0" borderId="0" xfId="1" applyNumberFormat="1" applyFont="1" applyAlignment="1">
      <alignment horizontal="center" vertical="center"/>
    </xf>
    <xf numFmtId="0" fontId="62" fillId="0" borderId="0" xfId="1" applyNumberFormat="1" applyFont="1" applyAlignment="1">
      <alignment horizontal="left" vertical="top"/>
    </xf>
    <xf numFmtId="164" fontId="62" fillId="0" borderId="0" xfId="1" applyNumberFormat="1" applyFont="1" applyBorder="1"/>
    <xf numFmtId="0" fontId="62" fillId="0" borderId="0" xfId="1" applyNumberFormat="1" applyFont="1" applyBorder="1"/>
    <xf numFmtId="0" fontId="62" fillId="0" borderId="0" xfId="1" applyNumberFormat="1" applyFont="1" applyBorder="1" applyAlignment="1">
      <alignment horizontal="center"/>
    </xf>
    <xf numFmtId="164" fontId="62" fillId="0" borderId="0" xfId="1" applyNumberFormat="1" applyFont="1" applyBorder="1" applyAlignment="1">
      <alignment horizontal="center"/>
    </xf>
    <xf numFmtId="0" fontId="62" fillId="0" borderId="0" xfId="1" applyNumberFormat="1" applyFont="1" applyBorder="1" applyAlignment="1">
      <alignment horizontal="left"/>
    </xf>
    <xf numFmtId="164" fontId="63" fillId="0" borderId="0" xfId="1" applyNumberFormat="1" applyFont="1"/>
    <xf numFmtId="0" fontId="63" fillId="0" borderId="0" xfId="1" applyNumberFormat="1" applyFont="1"/>
    <xf numFmtId="0" fontId="63" fillId="0" borderId="0" xfId="1" applyNumberFormat="1" applyFont="1" applyAlignment="1">
      <alignment horizontal="center"/>
    </xf>
    <xf numFmtId="164" fontId="63" fillId="0" borderId="0" xfId="1" applyNumberFormat="1" applyFont="1" applyAlignment="1">
      <alignment horizontal="center"/>
    </xf>
    <xf numFmtId="0" fontId="63" fillId="0" borderId="0" xfId="1" applyNumberFormat="1" applyFont="1" applyAlignment="1">
      <alignment horizontal="center" vertical="center"/>
    </xf>
    <xf numFmtId="164" fontId="63" fillId="0" borderId="0" xfId="1" applyNumberFormat="1" applyFont="1" applyAlignment="1">
      <alignment horizontal="right"/>
    </xf>
    <xf numFmtId="0" fontId="63" fillId="0" borderId="0" xfId="1" applyNumberFormat="1" applyFont="1" applyAlignment="1">
      <alignment horizontal="left" vertical="top"/>
    </xf>
    <xf numFmtId="164" fontId="62" fillId="0" borderId="0" xfId="1" applyNumberFormat="1" applyFont="1" applyAlignment="1">
      <alignment horizontal="left" indent="1"/>
    </xf>
    <xf numFmtId="0" fontId="62" fillId="0" borderId="0" xfId="1" applyNumberFormat="1" applyFont="1" applyAlignment="1">
      <alignment horizontal="left" indent="1"/>
    </xf>
    <xf numFmtId="164" fontId="62" fillId="0" borderId="0" xfId="1" applyNumberFormat="1" applyFont="1" applyAlignment="1">
      <alignment horizontal="left" indent="2"/>
    </xf>
    <xf numFmtId="164" fontId="64" fillId="0" borderId="0" xfId="1" applyNumberFormat="1" applyFont="1" applyAlignment="1">
      <alignment horizontal="left" indent="2"/>
    </xf>
    <xf numFmtId="0" fontId="62" fillId="0" borderId="0" xfId="1" applyNumberFormat="1" applyFont="1" applyAlignment="1">
      <alignment horizontal="left" indent="2"/>
    </xf>
    <xf numFmtId="166" fontId="62" fillId="0" borderId="0" xfId="1" applyNumberFormat="1" applyFont="1" applyAlignment="1">
      <alignment horizontal="center"/>
    </xf>
    <xf numFmtId="164" fontId="62" fillId="0" borderId="2" xfId="1" applyNumberFormat="1" applyFont="1" applyBorder="1" applyAlignment="1">
      <alignment horizontal="right"/>
    </xf>
    <xf numFmtId="164" fontId="62" fillId="0" borderId="4" xfId="1" applyNumberFormat="1" applyFont="1" applyBorder="1" applyAlignment="1">
      <alignment horizontal="left" indent="1"/>
    </xf>
    <xf numFmtId="0" fontId="62" fillId="0" borderId="0" xfId="1" applyNumberFormat="1" applyFont="1" applyAlignment="1"/>
    <xf numFmtId="0" fontId="62" fillId="0" borderId="0" xfId="1" applyNumberFormat="1" applyFont="1" applyAlignment="1">
      <alignment horizontal="left"/>
    </xf>
    <xf numFmtId="164" fontId="62" fillId="0" borderId="4" xfId="1" applyNumberFormat="1" applyFont="1" applyBorder="1"/>
    <xf numFmtId="164" fontId="62" fillId="0" borderId="4" xfId="1" applyNumberFormat="1" applyFont="1" applyBorder="1" applyAlignment="1">
      <alignment horizontal="right"/>
    </xf>
    <xf numFmtId="164" fontId="62" fillId="0" borderId="2" xfId="1" applyNumberFormat="1" applyFont="1" applyBorder="1" applyAlignment="1">
      <alignment horizontal="left" vertical="top" indent="1"/>
    </xf>
    <xf numFmtId="0" fontId="62" fillId="0" borderId="2" xfId="1" applyNumberFormat="1" applyFont="1" applyBorder="1" applyAlignment="1">
      <alignment horizontal="left" vertical="top" indent="1"/>
    </xf>
    <xf numFmtId="164" fontId="62" fillId="0" borderId="2" xfId="1" applyNumberFormat="1" applyFont="1" applyBorder="1" applyAlignment="1">
      <alignment horizontal="center" vertical="top"/>
    </xf>
    <xf numFmtId="0" fontId="62" fillId="0" borderId="2" xfId="1" applyNumberFormat="1" applyFont="1" applyBorder="1" applyAlignment="1">
      <alignment horizontal="center" vertical="center"/>
    </xf>
    <xf numFmtId="0" fontId="62" fillId="0" borderId="2" xfId="1" applyNumberFormat="1" applyFont="1" applyBorder="1" applyAlignment="1">
      <alignment horizontal="left" vertical="top"/>
    </xf>
    <xf numFmtId="164" fontId="61" fillId="0" borderId="0" xfId="1" applyNumberFormat="1" applyFont="1" applyBorder="1" applyAlignment="1">
      <alignment horizontal="left" vertical="center"/>
    </xf>
    <xf numFmtId="164" fontId="63" fillId="0" borderId="0" xfId="1" applyNumberFormat="1" applyFont="1" applyAlignment="1">
      <alignment horizontal="left"/>
    </xf>
    <xf numFmtId="164" fontId="62" fillId="0" borderId="0" xfId="0" applyNumberFormat="1" applyFont="1"/>
    <xf numFmtId="164" fontId="62" fillId="0" borderId="0" xfId="1" applyNumberFormat="1" applyFont="1" applyAlignment="1">
      <alignment horizontal="left" indent="3"/>
    </xf>
    <xf numFmtId="164" fontId="64" fillId="0" borderId="0" xfId="1" applyNumberFormat="1" applyFont="1" applyAlignment="1">
      <alignment horizontal="left" indent="3"/>
    </xf>
    <xf numFmtId="0" fontId="62" fillId="0" borderId="0" xfId="1" applyNumberFormat="1" applyFont="1" applyAlignment="1">
      <alignment horizontal="left" indent="3"/>
    </xf>
    <xf numFmtId="37" fontId="64" fillId="0" borderId="0" xfId="1" applyNumberFormat="1" applyFont="1" applyAlignment="1">
      <alignment vertical="center"/>
    </xf>
    <xf numFmtId="37" fontId="62" fillId="0" borderId="0" xfId="1" applyNumberFormat="1" applyFont="1" applyAlignment="1">
      <alignment vertical="center"/>
    </xf>
    <xf numFmtId="164" fontId="62" fillId="0" borderId="0" xfId="1" applyNumberFormat="1" applyFont="1" applyAlignment="1">
      <alignment vertical="center"/>
    </xf>
    <xf numFmtId="164" fontId="62" fillId="0" borderId="4" xfId="1" applyNumberFormat="1" applyFont="1" applyBorder="1" applyAlignment="1">
      <alignment horizontal="left" indent="2"/>
    </xf>
    <xf numFmtId="37" fontId="62" fillId="0" borderId="0" xfId="1" applyNumberFormat="1" applyFont="1" applyAlignment="1">
      <alignment horizontal="left"/>
    </xf>
    <xf numFmtId="37" fontId="62" fillId="0" borderId="0" xfId="1" applyNumberFormat="1" applyFont="1" applyAlignment="1">
      <alignment horizontal="right"/>
    </xf>
    <xf numFmtId="0" fontId="64" fillId="0" borderId="0" xfId="1" applyNumberFormat="1" applyFont="1" applyAlignment="1">
      <alignment horizontal="left"/>
    </xf>
    <xf numFmtId="164" fontId="64" fillId="0" borderId="0" xfId="1" applyNumberFormat="1" applyFont="1" applyFill="1" applyAlignment="1">
      <alignment horizontal="right"/>
    </xf>
    <xf numFmtId="164" fontId="64" fillId="0" borderId="0" xfId="1" applyNumberFormat="1" applyFont="1" applyAlignment="1">
      <alignment horizontal="left" indent="1"/>
    </xf>
    <xf numFmtId="164" fontId="64" fillId="0" borderId="4" xfId="1" applyNumberFormat="1" applyFont="1" applyBorder="1" applyAlignment="1">
      <alignment horizontal="left" indent="1"/>
    </xf>
    <xf numFmtId="164" fontId="64" fillId="0" borderId="4" xfId="1" applyNumberFormat="1" applyFont="1" applyFill="1" applyBorder="1" applyAlignment="1">
      <alignment horizontal="right"/>
    </xf>
    <xf numFmtId="164" fontId="63" fillId="0" borderId="0" xfId="1" applyNumberFormat="1" applyFont="1" applyFill="1" applyAlignment="1">
      <alignment horizontal="right"/>
    </xf>
    <xf numFmtId="0" fontId="63" fillId="0" borderId="0" xfId="1" applyNumberFormat="1" applyFont="1" applyAlignment="1">
      <alignment horizontal="left"/>
    </xf>
    <xf numFmtId="164" fontId="62" fillId="0" borderId="2" xfId="1" applyNumberFormat="1" applyFont="1" applyBorder="1" applyAlignment="1">
      <alignment horizontal="left" vertical="top"/>
    </xf>
    <xf numFmtId="164" fontId="64" fillId="0" borderId="2" xfId="1" applyNumberFormat="1" applyFont="1" applyBorder="1" applyAlignment="1">
      <alignment horizontal="center" vertical="top" wrapText="1"/>
    </xf>
    <xf numFmtId="0" fontId="62" fillId="0" borderId="2" xfId="0" applyFont="1" applyBorder="1"/>
    <xf numFmtId="0" fontId="64" fillId="0" borderId="2" xfId="1" applyNumberFormat="1" applyFont="1" applyBorder="1" applyAlignment="1">
      <alignment horizontal="left" vertical="top" wrapText="1"/>
    </xf>
    <xf numFmtId="164" fontId="62" fillId="0" borderId="0" xfId="1" applyNumberFormat="1" applyFont="1" applyBorder="1" applyAlignment="1">
      <alignment vertical="top"/>
    </xf>
    <xf numFmtId="0" fontId="62" fillId="0" borderId="0" xfId="1" applyNumberFormat="1" applyFont="1" applyBorder="1" applyAlignment="1">
      <alignment horizontal="left" vertical="top"/>
    </xf>
    <xf numFmtId="164" fontId="62" fillId="0" borderId="2" xfId="1" applyNumberFormat="1" applyFont="1" applyBorder="1" applyAlignment="1">
      <alignment horizontal="left" indent="2"/>
    </xf>
    <xf numFmtId="0" fontId="62" fillId="0" borderId="2" xfId="1" applyNumberFormat="1" applyFont="1" applyBorder="1" applyAlignment="1">
      <alignment horizontal="center" vertical="top"/>
    </xf>
    <xf numFmtId="164" fontId="62" fillId="0" borderId="2" xfId="1" applyNumberFormat="1" applyFont="1" applyBorder="1" applyAlignment="1">
      <alignment horizontal="center"/>
    </xf>
    <xf numFmtId="164" fontId="62" fillId="0" borderId="2" xfId="1" applyNumberFormat="1" applyFont="1" applyBorder="1"/>
    <xf numFmtId="0" fontId="62" fillId="0" borderId="2" xfId="1" applyNumberFormat="1" applyFont="1" applyBorder="1"/>
    <xf numFmtId="0" fontId="62" fillId="0" borderId="2" xfId="1" applyNumberFormat="1" applyFont="1" applyBorder="1" applyAlignment="1">
      <alignment horizontal="center"/>
    </xf>
    <xf numFmtId="0" fontId="62" fillId="0" borderId="2" xfId="1" applyNumberFormat="1" applyFont="1" applyBorder="1" applyAlignment="1">
      <alignment horizontal="left"/>
    </xf>
    <xf numFmtId="164" fontId="61" fillId="0" borderId="0" xfId="1" applyNumberFormat="1" applyFont="1" applyBorder="1" applyAlignment="1">
      <alignment horizontal="left"/>
    </xf>
    <xf numFmtId="164" fontId="63" fillId="0" borderId="0" xfId="1" applyNumberFormat="1" applyFont="1" applyBorder="1" applyAlignment="1">
      <alignment horizontal="center" vertical="center"/>
    </xf>
    <xf numFmtId="164" fontId="63" fillId="0" borderId="0" xfId="1" applyNumberFormat="1" applyFont="1" applyBorder="1" applyAlignment="1">
      <alignment horizontal="left" vertical="center"/>
    </xf>
    <xf numFmtId="0" fontId="62" fillId="0" borderId="2" xfId="0" applyFont="1" applyBorder="1" applyAlignment="1">
      <alignment horizontal="left"/>
    </xf>
    <xf numFmtId="164" fontId="62" fillId="0" borderId="0" xfId="1" applyNumberFormat="1" applyFont="1" applyFill="1" applyAlignment="1">
      <alignment horizontal="right"/>
    </xf>
    <xf numFmtId="1" fontId="62" fillId="0" borderId="0" xfId="1" applyNumberFormat="1" applyFont="1" applyAlignment="1">
      <alignment horizontal="left"/>
    </xf>
    <xf numFmtId="0" fontId="62" fillId="0" borderId="0" xfId="1" applyNumberFormat="1" applyFont="1" applyFill="1" applyAlignment="1">
      <alignment horizontal="left" vertical="top"/>
    </xf>
    <xf numFmtId="0" fontId="63" fillId="0" borderId="0" xfId="0" applyFont="1" applyAlignment="1">
      <alignment horizontal="left" vertical="top"/>
    </xf>
    <xf numFmtId="164" fontId="63" fillId="0" borderId="2" xfId="1" applyNumberFormat="1" applyFont="1" applyBorder="1" applyAlignment="1">
      <alignment horizontal="right"/>
    </xf>
    <xf numFmtId="0" fontId="63" fillId="0" borderId="2" xfId="1" applyNumberFormat="1" applyFont="1" applyBorder="1" applyAlignment="1">
      <alignment horizontal="center"/>
    </xf>
    <xf numFmtId="164" fontId="63" fillId="0" borderId="2" xfId="1" applyNumberFormat="1" applyFont="1" applyBorder="1" applyAlignment="1">
      <alignment horizontal="center"/>
    </xf>
    <xf numFmtId="164" fontId="65" fillId="0" borderId="0" xfId="1" applyNumberFormat="1" applyFont="1" applyFill="1" applyAlignment="1">
      <alignment horizontal="right"/>
    </xf>
    <xf numFmtId="0" fontId="62" fillId="0" borderId="0" xfId="1" applyNumberFormat="1" applyFont="1" applyAlignment="1">
      <alignment horizontal="left" vertical="center"/>
    </xf>
    <xf numFmtId="164" fontId="65" fillId="0" borderId="2" xfId="1" applyNumberFormat="1" applyFont="1" applyFill="1" applyBorder="1" applyAlignment="1">
      <alignment horizontal="left"/>
    </xf>
    <xf numFmtId="164" fontId="63" fillId="0" borderId="4" xfId="1" applyNumberFormat="1" applyFont="1" applyBorder="1" applyAlignment="1">
      <alignment horizontal="right"/>
    </xf>
    <xf numFmtId="164" fontId="61" fillId="0" borderId="0" xfId="1" applyNumberFormat="1" applyFont="1" applyAlignment="1">
      <alignment horizontal="left"/>
    </xf>
    <xf numFmtId="164" fontId="65" fillId="0" borderId="0" xfId="1" applyNumberFormat="1" applyFont="1" applyFill="1" applyBorder="1" applyAlignment="1">
      <alignment horizontal="left"/>
    </xf>
    <xf numFmtId="164" fontId="63" fillId="0" borderId="0" xfId="1" applyNumberFormat="1" applyFont="1" applyBorder="1" applyAlignment="1">
      <alignment horizontal="left"/>
    </xf>
    <xf numFmtId="164" fontId="63" fillId="0" borderId="0" xfId="1" applyNumberFormat="1" applyFont="1" applyAlignment="1">
      <alignment wrapText="1"/>
    </xf>
    <xf numFmtId="164" fontId="66" fillId="0" borderId="0" xfId="1" applyNumberFormat="1" applyFont="1" applyAlignment="1">
      <alignment horizontal="center" wrapText="1"/>
    </xf>
    <xf numFmtId="164" fontId="63" fillId="0" borderId="0" xfId="1" applyNumberFormat="1" applyFont="1" applyBorder="1"/>
    <xf numFmtId="164" fontId="63" fillId="0" borderId="0" xfId="1" applyNumberFormat="1" applyFont="1" applyBorder="1" applyAlignment="1">
      <alignment horizontal="center"/>
    </xf>
    <xf numFmtId="0" fontId="63" fillId="0" borderId="0" xfId="1" applyNumberFormat="1" applyFont="1" applyBorder="1" applyAlignment="1">
      <alignment horizontal="center" vertical="center"/>
    </xf>
    <xf numFmtId="164" fontId="63" fillId="0" borderId="0" xfId="1" applyNumberFormat="1" applyFont="1" applyBorder="1" applyAlignment="1">
      <alignment horizontal="right"/>
    </xf>
    <xf numFmtId="164" fontId="62" fillId="0" borderId="2" xfId="1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164" fontId="62" fillId="0" borderId="0" xfId="1" applyNumberFormat="1" applyFont="1" applyBorder="1" applyAlignment="1">
      <alignment horizontal="left" indent="1"/>
    </xf>
    <xf numFmtId="164" fontId="62" fillId="0" borderId="4" xfId="0" applyNumberFormat="1" applyFont="1" applyBorder="1"/>
    <xf numFmtId="41" fontId="14" fillId="0" borderId="0" xfId="0" applyNumberFormat="1" applyFont="1" applyAlignment="1">
      <alignment vertical="center"/>
    </xf>
    <xf numFmtId="41" fontId="14" fillId="0" borderId="0" xfId="0" applyNumberFormat="1" applyFont="1"/>
    <xf numFmtId="0" fontId="13" fillId="0" borderId="0" xfId="0" applyFont="1" applyAlignment="1">
      <alignment horizontal="right"/>
    </xf>
    <xf numFmtId="164" fontId="62" fillId="0" borderId="0" xfId="1" applyNumberFormat="1" applyFont="1" applyAlignment="1"/>
    <xf numFmtId="164" fontId="0" fillId="0" borderId="0" xfId="1" applyNumberFormat="1" applyFont="1"/>
    <xf numFmtId="41" fontId="21" fillId="0" borderId="4" xfId="0" applyNumberFormat="1" applyFont="1" applyFill="1" applyBorder="1" applyAlignment="1">
      <alignment vertical="center"/>
    </xf>
    <xf numFmtId="41" fontId="44" fillId="0" borderId="0" xfId="0" applyNumberFormat="1" applyFont="1" applyFill="1" applyAlignment="1">
      <alignment vertical="center"/>
    </xf>
    <xf numFmtId="41" fontId="44" fillId="0" borderId="4" xfId="0" applyNumberFormat="1" applyFont="1" applyFill="1" applyBorder="1" applyAlignment="1">
      <alignment vertical="center"/>
    </xf>
    <xf numFmtId="37" fontId="8" fillId="0" borderId="6" xfId="0" applyNumberFormat="1" applyFont="1" applyBorder="1" applyAlignment="1">
      <alignment vertical="center"/>
    </xf>
    <xf numFmtId="0" fontId="44" fillId="0" borderId="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41" fontId="32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1" fontId="16" fillId="0" borderId="2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top"/>
    </xf>
    <xf numFmtId="37" fontId="48" fillId="0" borderId="7" xfId="0" applyNumberFormat="1" applyFont="1" applyFill="1" applyBorder="1" applyAlignment="1">
      <alignment horizontal="left" vertical="center"/>
    </xf>
    <xf numFmtId="41" fontId="48" fillId="0" borderId="4" xfId="0" applyNumberFormat="1" applyFont="1" applyFill="1" applyBorder="1" applyAlignment="1">
      <alignment horizontal="center" vertical="top" wrapText="1"/>
    </xf>
    <xf numFmtId="164" fontId="48" fillId="0" borderId="4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/>
    </xf>
    <xf numFmtId="37" fontId="48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37" fontId="44" fillId="0" borderId="6" xfId="0" applyNumberFormat="1" applyFont="1" applyFill="1" applyBorder="1" applyAlignment="1">
      <alignment horizontal="center" vertical="center"/>
    </xf>
    <xf numFmtId="37" fontId="48" fillId="0" borderId="6" xfId="0" applyNumberFormat="1" applyFont="1" applyFill="1" applyBorder="1" applyAlignment="1">
      <alignment vertical="center"/>
    </xf>
    <xf numFmtId="37" fontId="35" fillId="0" borderId="7" xfId="0" applyNumberFormat="1" applyFont="1" applyFill="1" applyBorder="1" applyAlignment="1">
      <alignment vertical="center"/>
    </xf>
    <xf numFmtId="37" fontId="44" fillId="0" borderId="6" xfId="0" applyNumberFormat="1" applyFont="1" applyFill="1" applyBorder="1" applyAlignment="1">
      <alignment vertical="center"/>
    </xf>
    <xf numFmtId="37" fontId="15" fillId="0" borderId="6" xfId="0" applyNumberFormat="1" applyFont="1" applyFill="1" applyBorder="1" applyAlignment="1">
      <alignment vertical="center"/>
    </xf>
    <xf numFmtId="37" fontId="28" fillId="0" borderId="6" xfId="0" applyNumberFormat="1" applyFont="1" applyFill="1" applyBorder="1" applyAlignment="1">
      <alignment vertical="center"/>
    </xf>
    <xf numFmtId="37" fontId="23" fillId="0" borderId="6" xfId="0" applyNumberFormat="1" applyFont="1" applyFill="1" applyBorder="1" applyAlignment="1">
      <alignment vertical="center"/>
    </xf>
    <xf numFmtId="41" fontId="48" fillId="0" borderId="4" xfId="0" applyNumberFormat="1" applyFont="1" applyFill="1" applyBorder="1" applyAlignment="1">
      <alignment vertical="center"/>
    </xf>
    <xf numFmtId="37" fontId="48" fillId="0" borderId="6" xfId="0" applyNumberFormat="1" applyFont="1" applyFill="1" applyBorder="1" applyAlignment="1">
      <alignment horizontal="left" vertical="center"/>
    </xf>
    <xf numFmtId="41" fontId="48" fillId="0" borderId="0" xfId="0" applyNumberFormat="1" applyFont="1" applyFill="1" applyAlignment="1">
      <alignment vertical="center"/>
    </xf>
    <xf numFmtId="37" fontId="44" fillId="0" borderId="7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37" fontId="8" fillId="0" borderId="6" xfId="0" applyNumberFormat="1" applyFont="1" applyFill="1" applyBorder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37" fontId="37" fillId="0" borderId="6" xfId="0" applyNumberFormat="1" applyFont="1" applyFill="1" applyBorder="1" applyAlignment="1">
      <alignment vertical="center"/>
    </xf>
    <xf numFmtId="37" fontId="21" fillId="0" borderId="6" xfId="0" applyNumberFormat="1" applyFont="1" applyFill="1" applyBorder="1" applyAlignment="1">
      <alignment vertical="center"/>
    </xf>
    <xf numFmtId="37" fontId="44" fillId="0" borderId="6" xfId="0" applyNumberFormat="1" applyFont="1" applyFill="1" applyBorder="1" applyAlignment="1">
      <alignment horizontal="right" vertical="center"/>
    </xf>
    <xf numFmtId="37" fontId="44" fillId="0" borderId="6" xfId="0" applyNumberFormat="1" applyFont="1" applyFill="1" applyBorder="1" applyAlignment="1">
      <alignment vertical="center" wrapText="1"/>
    </xf>
    <xf numFmtId="37" fontId="22" fillId="0" borderId="6" xfId="0" applyNumberFormat="1" applyFont="1" applyFill="1" applyBorder="1" applyAlignment="1">
      <alignment vertical="center"/>
    </xf>
    <xf numFmtId="37" fontId="30" fillId="0" borderId="6" xfId="0" applyNumberFormat="1" applyFont="1" applyFill="1" applyBorder="1" applyAlignment="1">
      <alignment vertical="center"/>
    </xf>
    <xf numFmtId="37" fontId="43" fillId="0" borderId="7" xfId="0" applyNumberFormat="1" applyFont="1" applyFill="1" applyBorder="1" applyAlignment="1">
      <alignment vertical="center"/>
    </xf>
    <xf numFmtId="37" fontId="48" fillId="0" borderId="6" xfId="0" applyNumberFormat="1" applyFont="1" applyFill="1" applyBorder="1" applyAlignment="1">
      <alignment vertical="center" wrapText="1"/>
    </xf>
    <xf numFmtId="37" fontId="39" fillId="0" borderId="6" xfId="0" applyNumberFormat="1" applyFont="1" applyFill="1" applyBorder="1" applyAlignment="1">
      <alignment vertical="center"/>
    </xf>
    <xf numFmtId="37" fontId="48" fillId="0" borderId="9" xfId="0" applyNumberFormat="1" applyFont="1" applyFill="1" applyBorder="1" applyAlignment="1">
      <alignment vertical="center"/>
    </xf>
    <xf numFmtId="41" fontId="44" fillId="0" borderId="2" xfId="0" applyNumberFormat="1" applyFont="1" applyFill="1" applyBorder="1" applyAlignment="1">
      <alignment vertical="center"/>
    </xf>
    <xf numFmtId="37" fontId="44" fillId="0" borderId="6" xfId="0" applyNumberFormat="1" applyFont="1" applyFill="1" applyBorder="1" applyAlignment="1">
      <alignment horizontal="left" vertical="center"/>
    </xf>
    <xf numFmtId="37" fontId="48" fillId="0" borderId="7" xfId="0" applyNumberFormat="1" applyFont="1" applyFill="1" applyBorder="1" applyAlignment="1">
      <alignment horizontal="left" vertical="center" wrapText="1"/>
    </xf>
    <xf numFmtId="41" fontId="48" fillId="0" borderId="4" xfId="0" applyNumberFormat="1" applyFont="1" applyFill="1" applyBorder="1" applyAlignment="1">
      <alignment vertical="top"/>
    </xf>
    <xf numFmtId="37" fontId="48" fillId="0" borderId="7" xfId="0" applyNumberFormat="1" applyFont="1" applyFill="1" applyBorder="1" applyAlignment="1">
      <alignment horizontal="center" vertical="center"/>
    </xf>
    <xf numFmtId="41" fontId="58" fillId="0" borderId="4" xfId="0" applyNumberFormat="1" applyFont="1" applyFill="1" applyBorder="1" applyAlignment="1">
      <alignment vertical="center" wrapText="1"/>
    </xf>
    <xf numFmtId="41" fontId="53" fillId="0" borderId="0" xfId="0" applyNumberFormat="1" applyFont="1" applyFill="1" applyAlignment="1">
      <alignment vertical="center" wrapText="1"/>
    </xf>
    <xf numFmtId="41" fontId="58" fillId="0" borderId="0" xfId="0" applyNumberFormat="1" applyFont="1" applyFill="1" applyAlignment="1">
      <alignment vertical="center" wrapText="1"/>
    </xf>
    <xf numFmtId="37" fontId="49" fillId="0" borderId="7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37" fontId="48" fillId="0" borderId="9" xfId="0" applyNumberFormat="1" applyFont="1" applyFill="1" applyBorder="1" applyAlignment="1">
      <alignment vertical="center" wrapText="1"/>
    </xf>
    <xf numFmtId="41" fontId="16" fillId="0" borderId="2" xfId="0" applyNumberFormat="1" applyFont="1" applyFill="1" applyBorder="1" applyAlignment="1">
      <alignment horizontal="center" vertical="center" wrapText="1"/>
    </xf>
    <xf numFmtId="37" fontId="36" fillId="0" borderId="7" xfId="0" applyNumberFormat="1" applyFont="1" applyFill="1" applyBorder="1" applyAlignment="1">
      <alignment vertical="center"/>
    </xf>
    <xf numFmtId="37" fontId="35" fillId="0" borderId="6" xfId="0" applyNumberFormat="1" applyFont="1" applyFill="1" applyBorder="1" applyAlignment="1">
      <alignment vertical="center"/>
    </xf>
    <xf numFmtId="37" fontId="49" fillId="0" borderId="6" xfId="0" applyNumberFormat="1" applyFont="1" applyFill="1" applyBorder="1" applyAlignment="1">
      <alignment horizontal="left" vertical="center"/>
    </xf>
    <xf numFmtId="37" fontId="29" fillId="0" borderId="7" xfId="0" applyNumberFormat="1" applyFont="1" applyFill="1" applyBorder="1" applyAlignment="1">
      <alignment vertical="center"/>
    </xf>
    <xf numFmtId="37" fontId="29" fillId="0" borderId="6" xfId="0" applyNumberFormat="1" applyFont="1" applyFill="1" applyBorder="1" applyAlignment="1">
      <alignment vertical="center"/>
    </xf>
    <xf numFmtId="37" fontId="23" fillId="0" borderId="7" xfId="0" applyNumberFormat="1" applyFont="1" applyFill="1" applyBorder="1" applyAlignment="1">
      <alignment vertical="center"/>
    </xf>
    <xf numFmtId="37" fontId="37" fillId="0" borderId="7" xfId="0" applyNumberFormat="1" applyFont="1" applyFill="1" applyBorder="1" applyAlignment="1">
      <alignment vertical="center"/>
    </xf>
    <xf numFmtId="41" fontId="37" fillId="0" borderId="4" xfId="0" applyNumberFormat="1" applyFont="1" applyFill="1" applyBorder="1" applyAlignment="1">
      <alignment vertical="center"/>
    </xf>
    <xf numFmtId="37" fontId="43" fillId="0" borderId="6" xfId="0" applyNumberFormat="1" applyFont="1" applyFill="1" applyBorder="1" applyAlignment="1">
      <alignment vertical="center"/>
    </xf>
    <xf numFmtId="37" fontId="21" fillId="0" borderId="7" xfId="0" applyNumberFormat="1" applyFont="1" applyFill="1" applyBorder="1" applyAlignment="1">
      <alignment vertical="center"/>
    </xf>
    <xf numFmtId="37" fontId="31" fillId="0" borderId="6" xfId="0" applyNumberFormat="1" applyFont="1" applyFill="1" applyBorder="1" applyAlignment="1">
      <alignment vertical="center"/>
    </xf>
    <xf numFmtId="37" fontId="11" fillId="0" borderId="6" xfId="0" applyNumberFormat="1" applyFont="1" applyFill="1" applyBorder="1" applyAlignment="1">
      <alignment vertical="center"/>
    </xf>
    <xf numFmtId="41" fontId="39" fillId="0" borderId="4" xfId="0" applyNumberFormat="1" applyFont="1" applyFill="1" applyBorder="1" applyAlignment="1">
      <alignment vertical="center"/>
    </xf>
    <xf numFmtId="41" fontId="39" fillId="0" borderId="0" xfId="0" applyNumberFormat="1" applyFont="1" applyFill="1" applyAlignment="1">
      <alignment vertical="center"/>
    </xf>
    <xf numFmtId="37" fontId="12" fillId="0" borderId="6" xfId="0" applyNumberFormat="1" applyFont="1" applyFill="1" applyBorder="1" applyAlignment="1">
      <alignment vertical="center"/>
    </xf>
    <xf numFmtId="41" fontId="51" fillId="0" borderId="0" xfId="0" applyNumberFormat="1" applyFont="1" applyFill="1" applyAlignment="1">
      <alignment vertical="center"/>
    </xf>
    <xf numFmtId="37" fontId="49" fillId="0" borderId="6" xfId="0" applyNumberFormat="1" applyFont="1" applyFill="1" applyBorder="1" applyAlignment="1">
      <alignment vertical="center"/>
    </xf>
    <xf numFmtId="37" fontId="44" fillId="0" borderId="14" xfId="0" applyNumberFormat="1" applyFont="1" applyFill="1" applyBorder="1" applyAlignment="1">
      <alignment vertical="center"/>
    </xf>
    <xf numFmtId="41" fontId="44" fillId="0" borderId="15" xfId="0" applyNumberFormat="1" applyFont="1" applyFill="1" applyBorder="1" applyAlignment="1">
      <alignment vertical="center"/>
    </xf>
    <xf numFmtId="37" fontId="49" fillId="0" borderId="6" xfId="0" applyNumberFormat="1" applyFont="1" applyFill="1" applyBorder="1" applyAlignment="1">
      <alignment horizontal="center" vertical="center"/>
    </xf>
    <xf numFmtId="41" fontId="51" fillId="0" borderId="15" xfId="0" applyNumberFormat="1" applyFont="1" applyFill="1" applyBorder="1" applyAlignment="1">
      <alignment vertical="center"/>
    </xf>
    <xf numFmtId="37" fontId="24" fillId="0" borderId="6" xfId="0" applyNumberFormat="1" applyFont="1" applyFill="1" applyBorder="1" applyAlignment="1">
      <alignment vertical="center"/>
    </xf>
    <xf numFmtId="41" fontId="44" fillId="0" borderId="1" xfId="0" applyNumberFormat="1" applyFont="1" applyFill="1" applyBorder="1" applyAlignment="1">
      <alignment vertical="center"/>
    </xf>
    <xf numFmtId="41" fontId="48" fillId="0" borderId="2" xfId="0" applyNumberFormat="1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53" fillId="0" borderId="4" xfId="0" applyNumberFormat="1" applyFont="1" applyFill="1" applyBorder="1" applyAlignment="1">
      <alignment vertical="center" wrapText="1"/>
    </xf>
    <xf numFmtId="37" fontId="48" fillId="0" borderId="5" xfId="0" applyNumberFormat="1" applyFont="1" applyFill="1" applyBorder="1" applyAlignment="1">
      <alignment horizontal="left" vertical="center"/>
    </xf>
    <xf numFmtId="37" fontId="44" fillId="0" borderId="1" xfId="0" applyNumberFormat="1" applyFont="1" applyFill="1" applyBorder="1" applyAlignment="1">
      <alignment vertical="center"/>
    </xf>
    <xf numFmtId="37" fontId="48" fillId="0" borderId="1" xfId="0" applyNumberFormat="1" applyFont="1" applyFill="1" applyBorder="1" applyAlignment="1">
      <alignment vertical="center"/>
    </xf>
    <xf numFmtId="37" fontId="44" fillId="0" borderId="3" xfId="0" applyNumberFormat="1" applyFont="1" applyFill="1" applyBorder="1" applyAlignment="1">
      <alignment vertical="center"/>
    </xf>
    <xf numFmtId="37" fontId="48" fillId="0" borderId="3" xfId="0" applyNumberFormat="1" applyFont="1" applyFill="1" applyBorder="1" applyAlignment="1">
      <alignment horizontal="left" vertical="center"/>
    </xf>
    <xf numFmtId="37" fontId="44" fillId="0" borderId="1" xfId="0" applyNumberFormat="1" applyFont="1" applyFill="1" applyBorder="1" applyAlignment="1">
      <alignment horizontal="left" vertical="center"/>
    </xf>
    <xf numFmtId="37" fontId="48" fillId="0" borderId="1" xfId="0" applyNumberFormat="1" applyFont="1" applyFill="1" applyBorder="1" applyAlignment="1">
      <alignment horizontal="center" vertical="center"/>
    </xf>
    <xf numFmtId="41" fontId="44" fillId="0" borderId="3" xfId="0" applyNumberFormat="1" applyFont="1" applyFill="1" applyBorder="1" applyAlignment="1">
      <alignment vertical="center"/>
    </xf>
    <xf numFmtId="41" fontId="48" fillId="0" borderId="3" xfId="0" applyNumberFormat="1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37" fontId="7" fillId="0" borderId="6" xfId="0" applyNumberFormat="1" applyFont="1" applyFill="1" applyBorder="1" applyAlignment="1">
      <alignment vertical="center"/>
    </xf>
    <xf numFmtId="37" fontId="7" fillId="0" borderId="9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167" fontId="0" fillId="0" borderId="0" xfId="0" applyNumberFormat="1" applyFill="1"/>
    <xf numFmtId="41" fontId="0" fillId="0" borderId="0" xfId="0" applyNumberFormat="1" applyFill="1"/>
    <xf numFmtId="41" fontId="0" fillId="0" borderId="2" xfId="0" applyNumberFormat="1" applyFill="1" applyBorder="1"/>
    <xf numFmtId="41" fontId="0" fillId="0" borderId="0" xfId="0" applyNumberFormat="1" applyFill="1" applyBorder="1"/>
    <xf numFmtId="41" fontId="0" fillId="0" borderId="4" xfId="0" applyNumberFormat="1" applyFill="1" applyBorder="1"/>
    <xf numFmtId="167" fontId="44" fillId="0" borderId="0" xfId="0" applyNumberFormat="1" applyFont="1" applyFill="1" applyAlignment="1">
      <alignment vertical="center"/>
    </xf>
    <xf numFmtId="41" fontId="53" fillId="0" borderId="0" xfId="0" applyNumberFormat="1" applyFont="1" applyFill="1" applyAlignment="1">
      <alignment vertical="center"/>
    </xf>
    <xf numFmtId="167" fontId="32" fillId="0" borderId="2" xfId="0" applyNumberFormat="1" applyFont="1" applyFill="1" applyBorder="1" applyAlignment="1">
      <alignment horizontal="center" vertical="center"/>
    </xf>
    <xf numFmtId="167" fontId="48" fillId="0" borderId="4" xfId="1" applyNumberFormat="1" applyFont="1" applyFill="1" applyBorder="1" applyAlignment="1" applyProtection="1">
      <alignment horizontal="center" vertical="top" wrapText="1"/>
    </xf>
    <xf numFmtId="167" fontId="44" fillId="0" borderId="0" xfId="0" applyNumberFormat="1" applyFont="1" applyAlignment="1">
      <alignment vertical="center"/>
    </xf>
    <xf numFmtId="41" fontId="0" fillId="0" borderId="1" xfId="0" applyNumberFormat="1" applyFill="1" applyBorder="1"/>
    <xf numFmtId="41" fontId="0" fillId="0" borderId="5" xfId="0" applyNumberFormat="1" applyFill="1" applyBorder="1"/>
    <xf numFmtId="37" fontId="6" fillId="0" borderId="6" xfId="0" applyNumberFormat="1" applyFont="1" applyFill="1" applyBorder="1" applyAlignment="1">
      <alignment vertical="center"/>
    </xf>
    <xf numFmtId="37" fontId="6" fillId="0" borderId="7" xfId="0" applyNumberFormat="1" applyFont="1" applyFill="1" applyBorder="1" applyAlignment="1">
      <alignment vertical="center"/>
    </xf>
    <xf numFmtId="41" fontId="44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53" fillId="0" borderId="4" xfId="0" applyNumberFormat="1" applyFont="1" applyFill="1" applyBorder="1" applyAlignment="1">
      <alignment vertical="center"/>
    </xf>
    <xf numFmtId="41" fontId="60" fillId="0" borderId="4" xfId="0" applyNumberFormat="1" applyFont="1" applyFill="1" applyBorder="1" applyAlignment="1">
      <alignment vertical="center"/>
    </xf>
    <xf numFmtId="37" fontId="5" fillId="0" borderId="6" xfId="0" applyNumberFormat="1" applyFont="1" applyFill="1" applyBorder="1" applyAlignment="1">
      <alignment vertical="center"/>
    </xf>
    <xf numFmtId="41" fontId="21" fillId="0" borderId="1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165" fontId="58" fillId="0" borderId="0" xfId="4" applyNumberFormat="1" applyFont="1" applyFill="1" applyAlignment="1">
      <alignment vertical="center"/>
    </xf>
    <xf numFmtId="9" fontId="0" fillId="0" borderId="0" xfId="4" applyFont="1" applyFill="1"/>
    <xf numFmtId="37" fontId="3" fillId="0" borderId="6" xfId="0" applyNumberFormat="1" applyFont="1" applyFill="1" applyBorder="1" applyAlignment="1">
      <alignment vertical="center"/>
    </xf>
    <xf numFmtId="41" fontId="67" fillId="0" borderId="0" xfId="0" applyNumberFormat="1" applyFont="1" applyFill="1"/>
    <xf numFmtId="37" fontId="2" fillId="0" borderId="7" xfId="0" applyNumberFormat="1" applyFont="1" applyFill="1" applyBorder="1" applyAlignment="1">
      <alignment vertical="center"/>
    </xf>
    <xf numFmtId="41" fontId="58" fillId="0" borderId="0" xfId="4" applyNumberFormat="1" applyFont="1" applyFill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41" fontId="53" fillId="0" borderId="3" xfId="0" applyNumberFormat="1" applyFont="1" applyFill="1" applyBorder="1" applyAlignment="1">
      <alignment vertical="center" wrapText="1"/>
    </xf>
    <xf numFmtId="10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167" fontId="68" fillId="0" borderId="0" xfId="0" applyNumberFormat="1" applyFont="1" applyFill="1"/>
    <xf numFmtId="43" fontId="68" fillId="0" borderId="0" xfId="0" applyNumberFormat="1" applyFont="1" applyFill="1"/>
    <xf numFmtId="0" fontId="68" fillId="0" borderId="0" xfId="0" applyFont="1" applyFill="1"/>
    <xf numFmtId="10" fontId="52" fillId="0" borderId="0" xfId="4" applyNumberFormat="1" applyFont="1" applyFill="1" applyAlignment="1">
      <alignment vertical="center"/>
    </xf>
    <xf numFmtId="165" fontId="52" fillId="0" borderId="0" xfId="4" applyNumberFormat="1" applyFont="1" applyFill="1" applyAlignment="1">
      <alignment vertical="center"/>
    </xf>
    <xf numFmtId="168" fontId="68" fillId="0" borderId="0" xfId="0" applyNumberFormat="1" applyFont="1" applyFill="1"/>
    <xf numFmtId="164" fontId="68" fillId="0" borderId="0" xfId="0" applyNumberFormat="1" applyFont="1" applyFill="1"/>
    <xf numFmtId="41" fontId="54" fillId="0" borderId="4" xfId="0" applyNumberFormat="1" applyFont="1" applyFill="1" applyBorder="1" applyAlignment="1">
      <alignment vertical="center"/>
    </xf>
    <xf numFmtId="41" fontId="54" fillId="0" borderId="0" xfId="0" applyNumberFormat="1" applyFont="1" applyFill="1" applyAlignment="1">
      <alignment vertical="center" wrapText="1"/>
    </xf>
    <xf numFmtId="167" fontId="69" fillId="0" borderId="0" xfId="0" applyNumberFormat="1" applyFont="1" applyFill="1"/>
    <xf numFmtId="43" fontId="69" fillId="0" borderId="0" xfId="0" applyNumberFormat="1" applyFont="1" applyFill="1"/>
    <xf numFmtId="0" fontId="69" fillId="0" borderId="0" xfId="0" applyFont="1" applyFill="1"/>
    <xf numFmtId="9" fontId="68" fillId="0" borderId="0" xfId="4" applyFont="1" applyFill="1"/>
    <xf numFmtId="0" fontId="49" fillId="0" borderId="4" xfId="1" applyNumberFormat="1" applyFont="1" applyFill="1" applyBorder="1" applyAlignment="1" applyProtection="1">
      <alignment vertical="center" wrapText="1" shrinkToFit="1"/>
    </xf>
    <xf numFmtId="0" fontId="49" fillId="0" borderId="4" xfId="0" applyFont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49" fillId="0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164" fontId="63" fillId="0" borderId="4" xfId="1" applyNumberFormat="1" applyFont="1" applyBorder="1" applyAlignment="1">
      <alignment horizontal="left"/>
    </xf>
    <xf numFmtId="164" fontId="61" fillId="0" borderId="4" xfId="1" applyNumberFormat="1" applyFont="1" applyBorder="1" applyAlignment="1">
      <alignment horizontal="left"/>
    </xf>
    <xf numFmtId="164" fontId="61" fillId="0" borderId="0" xfId="1" applyNumberFormat="1" applyFont="1" applyAlignment="1">
      <alignment horizontal="left"/>
    </xf>
    <xf numFmtId="164" fontId="62" fillId="0" borderId="2" xfId="1" applyNumberFormat="1" applyFont="1" applyFill="1" applyBorder="1" applyAlignment="1">
      <alignment horizontal="left" vertical="top" wrapText="1"/>
    </xf>
    <xf numFmtId="164" fontId="61" fillId="0" borderId="0" xfId="1" applyNumberFormat="1" applyFont="1" applyBorder="1" applyAlignment="1">
      <alignment horizontal="left" vertical="center"/>
    </xf>
    <xf numFmtId="0" fontId="61" fillId="0" borderId="13" xfId="0" applyFont="1" applyBorder="1" applyAlignment="1">
      <alignment horizontal="left"/>
    </xf>
    <xf numFmtId="0" fontId="62" fillId="0" borderId="2" xfId="1" applyNumberFormat="1" applyFont="1" applyBorder="1" applyAlignment="1">
      <alignment horizontal="left" vertical="top" wrapText="1"/>
    </xf>
    <xf numFmtId="164" fontId="61" fillId="0" borderId="4" xfId="1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Comma" xfId="1" builtinId="3"/>
    <cellStyle name="Excel Built-in Normal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7500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7500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320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4323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4323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4323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F02AC8B-A679-4D5E-ADD1-DDCC4767B61B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B06AD9C-8783-4586-83E8-7858846E9134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6118D73-FF04-4BD0-B5AD-8E1C0EE46848}"/>
            </a:ext>
          </a:extLst>
        </xdr:cNvPr>
        <xdr:cNvSpPr txBox="1"/>
      </xdr:nvSpPr>
      <xdr:spPr>
        <a:xfrm>
          <a:off x="6073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4DD4517-6EC7-4099-A0DA-DB0DEE706733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C182179-AD26-45E4-9D50-3620992D0044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052BC29-07A7-45FE-AD86-11707F49CB93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2DA1E48-CD71-40DA-85D8-BD91ED35D2B4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87D727F-B569-4C9F-831D-761EE49C53B2}"/>
            </a:ext>
          </a:extLst>
        </xdr:cNvPr>
        <xdr:cNvSpPr txBox="1"/>
      </xdr:nvSpPr>
      <xdr:spPr>
        <a:xfrm>
          <a:off x="61785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984A53A-82B6-41BA-ACF9-610D88E77A07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6E26664-ED90-4080-8E3F-E34A435C39F5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F5926F6-74CD-4317-9346-CF594F610643}"/>
            </a:ext>
          </a:extLst>
        </xdr:cNvPr>
        <xdr:cNvSpPr txBox="1"/>
      </xdr:nvSpPr>
      <xdr:spPr>
        <a:xfrm>
          <a:off x="61785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167689D-1725-42ED-AA19-8C088A54010B}"/>
            </a:ext>
          </a:extLst>
        </xdr:cNvPr>
        <xdr:cNvSpPr txBox="1"/>
      </xdr:nvSpPr>
      <xdr:spPr>
        <a:xfrm>
          <a:off x="61785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B7DCA30-0BC4-4765-9355-D6BACA024210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8F65F9A-21DA-475C-AF52-F727860E0679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DF5ABA-845E-4942-8A56-F65F41ACDCDB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EC711F-92D1-409F-BDF0-314AAE7B9A21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7655FA8-A945-4EA2-9DAF-74084746C5FD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FB015B2-CF5D-4FB1-9B97-2EC0790DAAEC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DAE25FA-AC24-46FD-AD38-862003707753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6FA101B-A27F-4F35-8F35-F57FA200F852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5272D34-7A56-4C28-B669-618A62D5D113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98682F0-5D55-444E-AB39-AD38857327C9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FE94EE6-AA74-4A1A-9A15-8227CB4B92A3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B459272-BC68-4775-90C1-80FFD789D435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FD30528-2DC5-477B-A44C-8AE318232A3F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56105DC-5876-4C2B-97D7-9A4CA2A510C2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40C38B-D8A0-458E-8041-78B0CCD0D8F8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7113F1F-C9EE-4931-B26D-FCBF10FB665F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FD31D85-A65C-4530-A955-14ADCB4AD7A1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F960101-81C4-4BED-B07E-68B695A1A4B2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0C91B66-C652-496A-8FD5-194E908F07FE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ABE12D1-EE5D-40E0-A5C7-8D4273EBA734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4F2FD95-C164-4A3A-AFF6-7F75844FA1E0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345B525-BBB9-46F4-B4A7-590AD02FF13E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B6B78B2-3B25-477C-8D8C-14103B7A28A0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894E1F9-1DCC-439C-BA8E-4EEE8514596E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9BAEBD-B9AD-45C9-A018-8733AAD4573F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7CCDC4A-53AB-46EC-BA61-E989AFFE3D00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9C7A921-0AA8-4627-AFE9-D1197392F620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CD1B72F-3442-4A49-B0C3-05E1DEB2EAC8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8D0EE83-2599-465F-91C6-1DDC7B18B184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215E192-92D7-4A27-AF3E-3E9E2ACC14FC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C77CADB-E077-4871-B39C-47431EC4D5A5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BACE93B6-32B3-4219-8BE2-9A68369522C5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65B6D9B-FC9C-4471-80A7-F4CB94AE1007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0B99436-8497-42F6-8704-4497D02D1E33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68EEE00-CA2F-4FDC-8448-9867CB989533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3233A8F-6645-49A6-ABE2-D9C507080742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5F96D3C-C296-4EA5-B147-FA050FBBF22C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23217EF-273D-4CFE-9E7E-9FA567F1E9E4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E805DE2-7C36-46F9-9684-E8519BCD65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1CF1629-2E70-4ADD-BD72-38A318F6D6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4475066-759C-4FD5-B453-076568227E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720F19F-4571-4FFE-AA4D-1AFBCCDE69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A05F98C-A2B3-4319-9EB7-8B466170B6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E62140F-1CA1-47F7-97E7-C2969A9BEA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FE7D949-9DE0-43E8-A55A-EE441B2C16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AD45FE19-5D91-4269-9B58-1E80BB99FC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3A661FC-1743-4271-8704-A162CB81BC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71C1ABE-069A-45C2-9820-40E4B29227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FE06FA7-466D-447D-9097-3DAFC9235F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23AFB43-9B72-4FE8-95F1-EFE21898D9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E3CE4F8-8E40-4DCC-AF15-C505204D00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E11929D-C334-41A1-A627-FEA2D97FCC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1426D4B8-71DF-4DC6-953C-D7FA68F9B2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CB3B2FB2-79C0-48D4-A7B6-27D54E803B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EEB1A97-ADF0-40DA-AE33-89494E2235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F479725-4426-4B2E-A1ED-A789E7AA84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A601545-B116-44F5-BAAE-85D35D41EE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E646320-A438-4310-BB3F-7A53A6F432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EC14068-6C5B-47D6-959F-F892FDB96E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52418E3-B6AF-4CC6-AB51-2ADD335FF6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A43C45C-B609-490F-BC85-B7EFCA623D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E3EF15A4-2A73-4DBB-9D2E-47CE6E6A28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F1762C4-39D1-4C7B-9412-6F2E2385B3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AB3DA2A-651D-460D-9443-29A682C3F7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80F1932-202F-4755-825A-A314956642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04443EB-93A1-483F-996A-CB3C1903B1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C3FFA8E-5D6A-4D37-9E13-095BF1199B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8D45B05A-F785-41D2-80E7-254F1EE654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A9D2DC1-DB7A-4ADB-8CB7-93CB96CA30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7E178787-7B38-409C-B82E-2EA5E03A6F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F8F888CD-2025-4D09-BD3F-FBF65CE2A2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FA1E745-104B-4DAB-B996-42183301BC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E67794-CBDE-49AD-A822-34C1AD82E9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135F6C2E-5001-45AB-9482-A4AC68FBE7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74C518E-7B19-450C-97D1-3BB556CFB4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A5C0D59-9B69-4C47-9342-D31E09CF50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F89B8F9-8CE9-4081-BC23-34E7BB6A8F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E1197CEA-A240-43BC-8FF1-21F2661B15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3228CAA-5A65-40F5-8A54-447F482711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BF3F3D8-D4B8-4D75-95A2-7956629622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BBF5820-7E58-48F4-940C-350E964434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D7BAA27-11AD-4603-8B07-CD0A320220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B1B31721-8BAA-439D-B2E2-835E5C27C6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085D6E3-B573-4A3D-BC0B-42BB3DFF61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865C405-7D86-4456-A675-91A4CB8F9A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72BDE2F-1D16-4219-9FC5-5C6AF5F2F2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76E15C19-E246-46E8-A617-9A530C9142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7ABB8606-CB0D-442F-AAAA-F169977776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B2DE1DF-3234-46E0-AC5E-EF4E2D1F1D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88B7ADD2-78BE-40A2-9240-3798012202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A7A27B9-D587-4F11-9329-2260CAF2D7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6074815-1B52-4316-B7BA-6863DBBAB3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4789F86-BCC2-4429-B4C8-03F9D1CF20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26803D6F-20FA-4A2A-A39C-4B450F66E3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570BBC58-940C-48D3-B787-2691065020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C228520C-4AB3-4734-98C3-F3C735FBAD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BB40C526-12D6-4352-A177-E5574F36B0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CFC64675-2BFB-4E56-AD38-BA54E4D046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C5AD3EFE-7297-45AF-9735-5D7AB8AD13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DEF3699-9159-44C4-A3B4-5445D19892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B59099EF-CFC4-4660-AFB7-051F234EB6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21825A1-C409-4CA3-ABD1-3FA6B96070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1F435EA-0BA0-4667-9BE2-A46811EF1E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9D2F167D-374F-4D44-AD8D-0C3B30FC1A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0F82F2A-E6FD-4533-981A-450FBD15D8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E7270A3-4DF6-4D97-ADBC-508C928750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7A803253-A306-40E3-9B34-5FC3A2AD51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2A15A8F6-09DC-4DBC-A6B8-80D1304246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A5A29938-4E45-4990-BFFF-79F43770C0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B67D743-174E-4555-B301-283A945EDE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F05CB64-F8E7-4B90-8B62-7E2EA0E15D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EC9480D-05B0-4297-89D3-4A96583DFB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78BD6C3-D61D-4592-BB85-1CEE89752E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AC26E0B-606E-4082-B9D3-C6BF0A00A4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EBDC1335-605A-47C8-8A9C-9F5A56330E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DC7F7D7-4803-4243-BF5A-4A87D06863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B95E06AF-D2EB-41AD-AE65-2F6A5A8E58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E4B32476-5D54-4630-B31F-4F6F59E90D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FA0534B-3432-4F07-8204-A9CF75AF9B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12934E4-7551-434F-AF18-C5205962E6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608B795-9F7E-4202-9670-5BFC170B0C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6B2132C-A70A-42D3-8EF9-8A954BE2C0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667F195-E8DE-4F29-B0A1-68E876E8AD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F9BCE6D-C569-4E92-BBE3-E5DD345F25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73D6312-4B3C-45FF-9783-EE5AFB9E5E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584DF33-845B-4685-BF49-A544862715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B2EE573-71E8-4473-899E-B6CF91FC65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D54C9C-102A-4AF9-998A-E1B810EC69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84C0AFD-7C1F-4375-9A67-1C8F9CF7F8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A168554-516A-44DD-BA78-5492892309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3E3DA75-58EF-4C1D-888F-84702E6E7F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8C67A018-1AB3-4586-8FFC-EB77DBF4BD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2992CEB-8AEA-41FC-BF52-9717BDAEC5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AA52A818-CF96-45F9-A2A5-85BF606168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C971D22B-23D6-4566-8D23-48E3D60C04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970977AE-1D56-4456-ACF6-C65DD8D7F6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B727754-AAE1-4840-9E0D-C37C5C3DBB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18FF94A-3A86-45E7-9A54-359518C017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D187F42-B413-4E74-B130-A82B026614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3A18915-7CB2-4285-81FC-D6B2AC222F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ACCBCC94-B10E-4D94-8EAD-4BB0AF663D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917ABAFB-5FA8-466F-B921-310ADDFD5F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CCBD63F-4941-4338-90B5-EC3020A8B4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1F79E017-653E-4C12-ADAE-7BE1E54E29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DEC83EB-3085-4AC8-96CD-CBE3E310A6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94013983-1DAF-4E1D-8F29-AA882036FA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CDB74C6-B2AE-49F3-BC8E-A4586CC21D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B2EE6DF8-BC17-4576-8298-E54269F96C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E7C7587-CA16-479E-AB05-CB0A0FD90D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EC20D4D6-552B-41AF-B121-BD0E79C93F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554DCDC7-500A-4E24-A3AF-93D37AC768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8F7224F-1E8D-43B2-B70A-A21D7991E5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70D30B44-04DA-4906-829C-C29AA726BA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4F49461-ABA8-47BD-A8F0-E2639E7B96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02E0FB1-343E-49B4-98F7-867B33D929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8029223C-E509-45DF-BB2B-4BAAA429AF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AD3A5B9-EC36-4A8C-B3AA-FC80C5D40D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47846C7C-4F8D-4A58-A26A-00C811F6D7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28A35A8-2DAA-4FDE-978E-77F938A939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25DA23F-11F5-4DCC-B8FD-7CA5508A41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C706227E-8E49-4CF4-9A94-E69075F570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5591A459-BB8E-4BC2-ACC7-9D7DB53AE5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179A88D-12D3-44A7-AD25-BF0CE98AD1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1B24CBA-B2C8-44D3-81D2-88ED9B1A3F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5C4D6CE-D164-4709-809C-894739774C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82DF750-D7A6-4FC2-82A5-29CFB5B8D9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3DB23D73-71DC-4E96-9116-277C8C2B43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DFF1B1AC-FC70-4D1D-A2F3-369D291FF9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D81A6A0-627C-4AC2-AE7E-B4F0A5E74D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3EDE2C5-412E-4E10-87CC-B98532F767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531D07F-F12B-459B-9649-E3A4E24EF3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D44BEC52-3FC9-437D-868C-56B390133F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1ED7160-A9E2-41BE-B4EB-263B2CCB5D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B7B7BF2-44F0-40A3-A169-69E943C5A3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4F9AE6B-42D5-4CBA-97A3-5412602C91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B8DD92D6-1539-4F67-84E5-FBA04A946A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CDE95A8-4D8E-4E46-9087-93194ED4BE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93C4E97A-AE9C-4083-981F-DF7FEDF1EE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3BE93800-5043-4877-96B5-4C0B4558CA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1104525A-772B-47F2-B1F0-3E92334D63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8631181-846E-475A-AEA2-F5CA768263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20CD7796-4A3D-4C45-904F-28B9E02E80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7687C222-F811-45E0-AE62-D462549C46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178866D-51C4-4A7E-B304-44297EB2D5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CA9354D0-A0D3-4336-89C6-79D4399A21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81CCFC6-50FF-48AB-9EC6-6DB4EB77F5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91AC0F8A-445B-46F4-8CCB-DF79D7BA5F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353039E-B459-41A8-B468-D39717D68A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ECAC37C6-4F8F-4BE0-8A0B-C03A1B0DCA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2EB5003-9EDB-4ABE-9116-334D06B480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F79EA468-A47F-4F9A-8CA1-0794F418BE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196CD32E-D4D5-4F04-AEC0-98E67DC9CC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2FA1D50-C190-4F1E-A751-3B00A45FF8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B2A7523C-EDA5-4019-BC52-D29A894809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C22E0D2-CA0C-4DE5-8FF2-1C4AE0CBD7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BF896707-314E-46D2-897B-867944FA03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A6ECA4CF-7D8D-4048-926A-CEE0BDE32D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655235-D000-474C-B61B-2469D38164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915CD1D4-D98C-486C-ACD7-9217FCB36A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A0B1DDB-B759-449A-93E3-3DD57EC794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4C5212E2-9520-443C-B2C6-0349148221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9423B7E0-F692-470C-9F93-86A6CAB08A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77B8B0D-FB94-4CB2-AD4F-EB080B880E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D4D9115-92D6-4786-B5C8-2D93F4CAD4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2A5BCA9-9254-4B4E-9CFE-A7C5E56EEE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978A8090-6CAE-423F-868C-960DB1FE73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AE0C748-FECF-4C78-B8BC-08DC510CA9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B1A147C-07D3-4DF6-84E4-3E58641A4C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6094D2F0-8A05-49BF-8FDE-14624933D0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47AA8C83-4DD0-4230-BED8-D5D60A9BDF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51D2651-92F1-46D4-933D-819FEBB878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BDA29F6-5562-4796-ACD4-1FC482ED0C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F0CC4CF-BC49-48CC-A545-E45924B784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D3CC7B6-74C8-416D-BFF7-C11862F30C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EB4830E-2968-4BF6-9CC2-6273984EE3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3DF7607-4C60-4909-8EC9-0F3C90268F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17F900C6-8FDB-4EAE-BAF8-D6CA22B7A7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B603B943-8C01-4B36-A531-58D872C58D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2B91253-ABCE-40E3-BCF5-478403EC3D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47A8067-EE7F-4A29-95EC-194AE3F53C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B06EA61-B9E6-4B09-9040-0B9005B483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D44B6DF-C877-4689-A8B8-985B4F3350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68F0E92-1A13-4F22-915E-BB5278A380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C0563E4A-A8A6-4FE6-9C17-8B77F4FA8B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A67F13B-E3B6-4B8D-A63D-33A18B970D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5D0F04B1-A459-4965-98F9-7A3972EB5E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A0B495E-E034-4425-806E-A56F5EA877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8C4DF7F-4F3E-4EBD-981D-44C1EF6DB6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DE799F8-327C-4ECC-B907-B4DA1D5E07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8C845DCA-0FEB-4F03-B28E-AD4B06A5C1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ED1A9A09-ADDF-4655-8373-D2E85501D2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E8AC027-F798-4E5F-A490-53D2AA2AB5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7228F60-9967-4075-88A5-5492E3E9A1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56EA690C-DE12-4C16-8E4E-C9320417D7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D429AE21-C898-4CFF-B2B2-5AFB613672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7CF80B5-9917-4B36-B9C5-1D9B46C5D5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66D83EFB-7838-4AE7-A71F-ED0D6DC504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9642896-F5D5-4F3D-B7B7-2838988B4C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3A6A9B5-15CC-42A1-896B-E0B6EAB3C0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0135047-F08B-479D-B71D-A9327FB3B2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86C3C60B-7DD2-453B-9ADE-A66B30CA48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11F4CA3-EEAD-402E-A594-9435C5502B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C16854B-EA29-4463-806A-DA89BCCC21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9A1452F-F75A-45CA-BB0F-A86DBE03C6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E091E329-ADB8-4594-8634-1A0F46F219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C0333B1-0CC7-40B1-B81F-52DE74493E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D6A78FC-6625-4282-B1E0-716A9CA4ED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8875CF1E-9FFF-4446-9718-19BBC91E36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333128B-8AB0-4CD3-B353-5E7B65A2E8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D632A5E1-FE6E-44EB-9483-3CC1804B38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73ADFE2-351D-4066-B4CC-9C303AD886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816B9A69-820A-4CE9-B267-2AEC9C9C25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A59D241-A9A0-4B01-9F56-629E5E0D77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ECCD4EB9-CB9C-47C0-AE74-551A7A2F46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1DB74F5E-CE6B-41DD-BF54-EB0E1B8F11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06598D3-2AD2-4A43-9A5C-8BDFA9779F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E9306F57-8D44-44D8-A115-7C4C774F0E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B1229CF2-5C84-4A83-8C8E-521F7EB307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EDCF51-2C56-4013-98A9-D6DCC72DB9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316CAF13-CF3E-4444-A4CA-AFD79B8D2F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48B9F0A-F645-409E-8150-5830395FB8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E7CF6-97F9-48DB-8AE9-B32DFFE875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2C990204-2630-48E2-AC00-C44451A672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69E5B67-E4F0-45D4-BD0A-B9C982FC42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10ECAD9-9681-4349-9EA5-BFC108901D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B44FA39-129F-478C-844D-FAEB2E1662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62C05D7-4456-4C3C-B083-30455AB863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37B8DD0-7307-4474-9FC2-ED2566AEC9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2D85FBA-2FEB-442B-9BA4-2CCB851FB8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3F4D9DE7-0E70-4F5E-A166-79A215927D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5B7AD64B-41C6-4E38-8FFC-0EEF11EA92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4CE273C1-A405-4E03-97ED-DFA5E9D695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5CECC0BE-AC04-4E9A-8D41-759DB0BA9D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2459E95-6803-41F1-A70B-BC9DF2D1DF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0DEF21-4F71-4AE1-9326-D1859EE9C0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E39B4BC-F1EE-4DE6-8E88-8D2DDBF9CC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5885294D-C68F-4055-A967-EC45BE9F7D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A2871EE7-5973-4289-A369-ABCDCD729A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1AACBE7-18F4-4161-BECE-809EAF8998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8955A7E-6B3E-4403-8430-668DCB6388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8FC0B154-8383-45FE-848D-0F80FFD62D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82305BE-2EBE-45C2-9589-F90DF23702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9C372C9-1981-407E-8DC7-EBAB258F6D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65321B2-3543-4D0E-B4D7-1ECB98BCD8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999D36A3-EA0B-404B-98DE-47B8534300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3160B5F-67B4-436D-850F-93C728EF7F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E4DB385-3C8D-499D-8EAF-36CF999B66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2AD989B-2750-4803-B08E-FD0A137F78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83212D-436F-4AF2-82FD-D7C21DAC5A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78853B5C-DCCB-4C87-A310-C14A6EBF03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ADBBC0AA-A048-476C-8F94-FABDFB25C9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D531C0C-DC28-4BBF-BF49-F3F3914901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D46436F1-A6D5-444A-86D1-D16F631E32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7B1A4BE9-5F87-421D-B47E-6FD7360BC8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74EF616-A5AA-4821-A182-7A20C5CA43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B4F5EB8E-0C03-49B6-A2EB-FC0E9AC734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1BBC5AF8-CA80-435D-8F31-C588EFA2CB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72C1E56A-876C-45DD-8C9F-A0F321042F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BE6BAE7-E426-4DB4-8A5A-008833BEE9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77AFEF1C-170D-45E7-813F-69BC98441D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7180ACC-9F43-4507-808B-93F7DF5D3B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BD6C079-3E52-40CA-887E-610C250E56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7F5E040-3A24-4BE2-84C2-E86D110493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310196DA-8B7E-447A-B48D-FB86DF511A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6A08AC4D-202C-4198-B5BC-0C918798AC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8C6DA314-B579-42DF-B26B-3574C99E0D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23E02CB6-D2D8-4741-B7F4-2D6A09FDAB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94793EB-292D-4640-B471-D7CF52F7AF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13E3CAE1-F62C-4F1B-BE86-F93034D19B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5D6DC35-A88E-4067-B2F8-D93988A6D3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EDDD2CAC-CEAB-46F9-AF2B-B0883BBC75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B767BC84-65AE-4374-A938-FE8D00C87F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F7946B2E-F37F-454D-BE9F-44E4125C76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B5336F5-4341-4FE2-9777-025DF2EA05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F438073-C788-472E-95F3-0FFCB5DB1B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32FF121D-3B5E-4B1F-B59A-8357D7D1A2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188D9740-7D70-4775-A20A-BDB2DD0834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8674AAD5-358C-476A-A1B6-17A83C8696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86281C9-A687-477A-B430-585A2E9841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EA8F73-FCB5-42A0-9CCA-9703321821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7673EBE-574C-4382-8BC6-F3447E7887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848AF9F-F027-42C2-B846-694AA103CD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E6FBEAA3-0D2D-41E0-9707-98170C1A7F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6743728-040D-4618-9643-69258D3A9F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8F5FEF21-25A1-4A60-AAC1-FC663A5BD8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9228888-6EDC-4E5C-846E-4232DAFBF8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B9CA5A57-689E-4D48-90A0-5C6EC30346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9DAA3A00-1475-4511-BA28-DD356C5258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6E3EDDE-2807-4711-9C97-E47BB3066A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989A1D6-5373-4D48-8A57-3DD1DF36B0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69E0376-0A9C-4EFD-B7C0-8D0FBCE477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EE843FFE-9087-4654-8322-451BF2CF9B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66DED0B-63FD-490C-8A70-D511BF8902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22A17D3E-1359-4CFB-AB28-365E4124A8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AA3ED96-C3D7-4E05-9511-D29A83FFA8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647EF929-021F-40A2-B1BF-54ED48608F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E75D60FC-E2AC-4323-9C42-FF14BB9F85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541BEF15-A15F-4961-98EE-DA46F95E78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2E40E7C-BA26-4048-956F-299043E6CF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6061ED2-714C-463A-A896-177F601DC0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893769F-6703-4597-976B-5294F894F7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3ABF4D9-30FA-4091-93AD-64FA602D02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6418F039-6B81-46D5-8D43-039D38336D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B5AF3212-7983-4E18-A068-B7905F15E3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7A840E9-3F80-4C96-A760-2898B0D675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F6ECDEB8-239E-447E-94CB-7B4BCFF7D2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DC69262C-F2E2-4B59-AC8B-B203F1DFB0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65998DB6-B933-4CC2-A4EE-6825167858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1372C2F-DFE0-4F13-8283-CFC23EE639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207FD764-199D-4BEC-AA3D-51A5B90592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D91A1B9-F9C4-4FF1-B369-226F2EDABE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6C4D1861-C9F9-4906-B664-6173B0AA58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9006DAF-994E-4433-9C7E-5F019B82BE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9615C745-F24E-4162-8C5C-76331F828B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93B79397-7250-496B-A334-A61E00292D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8105AE82-6744-4BD4-8321-70588DF32B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CDF1F24-DED4-41CE-A4BF-4A17095099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F182FD66-EEC3-478D-9215-D4762485D8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DB32174E-7F3F-41D9-94E7-6792645C78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BA61F6A4-7A6D-4016-BC1C-9B1C4AAF4C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C0E8AD9-3B7B-476E-B11F-679778C066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524FB00B-BE78-4777-989F-FBD188E4CE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6C1CC84-20B8-4ECA-8658-84D7A27C54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6EF399F-5078-47C9-8B5F-340431AC9E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70C5E2A-225F-4476-B254-6943931FF5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468BF59-AAB3-42A9-B271-7DCCE85649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798163B3-4413-4528-AF19-5A8CF4867D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66088A28-8346-4A4A-8AC4-B67CEE255B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A513A73-6F6F-4127-A764-AB6EFAAD3C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9747F856-9A54-4EDB-9492-F9F4D364FF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17CBFBA-F7C7-4C73-A484-858F27C73B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4AA2B92-FDAF-4B51-8E0B-82F4F074E5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810FD52-A7FB-42B9-96E9-F630DEB2ED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1B21877-74D6-4AF7-8B95-13AB537953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0262A86-8044-479A-B26A-88CAFCC727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DA66F51-1D1F-4BFD-8A68-C962E697C8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96A4BFC-B603-4882-8966-6CCFFF559C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E245764-46D6-4DF6-8D50-EC05F71D8D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9D0C6B72-3F4A-46AB-ADFF-82668477C0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20A19267-437C-4681-A6F1-756D121821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4194384B-B2E7-44D2-ABEB-FF58343D65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7009CA0F-4971-48DF-82E4-830931F9B4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12224136-F714-45F8-8C4B-163ACECD97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DC91B78-80B1-4473-86CE-E221B2BF21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BD5C0B77-C4B1-4CD6-A83F-424EF6B90C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65C3F1A1-8B1A-42C2-B613-B3AE6EB70D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B3CFA53B-BAD4-4EDC-9811-CBA670EA94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F15D9CEA-33DC-41F6-8702-57AC896D85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F0E49353-D56A-47EF-8918-C47B813E90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E47382D7-A60A-47C4-99C7-1E6FEE8090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8B2080-6E93-452F-B181-631DF81055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0B973A9-E6EB-40D4-BCD5-AA14AD6E59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8D6819F1-593B-4EAB-BE57-99A84DA309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7D0B6BDA-4F04-46B5-ACF4-9AC4B100B2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CF7296B-E77B-49FD-97BE-ECA0B4660A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B18D1089-60E7-47B5-8A28-ACDD5F82B9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142E08B-080C-494E-BA77-5AD3371E55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CB4A5D8D-A109-4213-AE94-7363D0B272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3FA21F7F-437D-4D12-9D92-504D19A75B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B84D6304-EA42-4902-A6BE-24D78EEFD4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3C7B506-5F23-4609-877F-01C9AC1721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1C0FA8F5-DCA6-4031-AD11-671A7C8156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D89FD51B-879A-4B4E-8032-78D70269C6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897C8F38-46F9-4EA5-AE16-283F06A2EE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7F19049-A8E7-4D66-89D1-6D6D1ABC31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A4617872-E530-409C-AB7F-0F6695E665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E4F64940-9EA7-4D2A-9846-E41425F408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3AE8A985-B14E-4298-BF85-C667A86437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E0F2DF2-F4CA-4591-A708-AE63B208FA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38227BA0-F59D-46D2-849D-D415F048F0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62CB2300-B8A6-4581-99CC-6FFDEF774E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301757F1-B247-42A6-AE26-0BB19E6BC9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AE384D2-492E-4B3D-8086-E2466F3DD8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5584791F-EF19-4792-9FCE-0A3A676C26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A0E8D4C4-4ECF-4CAF-9A27-37B778D0EC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E6A9FFE-5C9D-468C-9EF2-D603AA832F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807F0C09-610C-4FBB-889F-B893E8BBDC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F6AE3285-C58F-413D-B24A-B269A769C0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EA6A7E06-538C-45B9-A6FF-3665823A66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E18DC052-39C5-43EB-A4FF-057112B933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7B8EDF22-FB75-43E5-AE87-F8584139B5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94DFCEA-DC7E-4864-AC6E-D48A2AF943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1BCB2F47-1F4D-44CC-A8C2-3DC0B4C997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2B3CCB7D-23A0-40DF-9F3B-F71A150B97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E81BEC9C-5ED0-4E25-BFBE-FEB491CA42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6F8EF09C-B42F-4F21-AE70-F18B244180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5B633996-EE86-4CAB-9681-10CC8E7A06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50AAA2-D1C9-4582-A917-C437F7BEF9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2D70433C-2CE1-4F51-B924-8AC3691B68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29A9D95-9F41-44AB-AF22-67471EB4A5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CF165977-D5A7-41C0-B4DE-FE83A43AF1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56DA35-4248-4536-8867-19134A10AC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BFCD3E45-BE70-4EA6-ADC1-8D370AA362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AA78C39A-B485-43BA-87E6-F4E7FAA42F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75FD4D7-5AB1-4BED-803F-F4257FA0BB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CA799A1-5EBB-404E-9993-83C3289AA8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17FCC149-6765-4250-BB15-C3EA814208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82A5958E-F601-49AC-ABC7-861B0AA63C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76D7E22A-E68A-4586-A7CB-1EAEB1DD8C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779F995-9EB1-4C0A-89E9-317A55081B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4F520465-8E1A-4EFC-88EC-F19CCB49EF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E19436DF-E8A8-4C0F-8624-427E774708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715226C8-16EF-4B86-BA18-67BF757D9F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C80BD08-AA2B-4EB5-A9E9-B881B3F819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ED1A8C8F-07A2-4EBC-8E58-8D51B5ABBE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32A21302-5925-4124-B458-BC2D8C89F4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D401FC2-69F4-453C-811A-1600ADB13B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F2CC90D4-B40E-45E7-B8B4-DE3A075288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1D1ACC8-5086-4D27-97CE-872BEC3D14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7026A08-D5B1-469A-AEC3-8A2287F5D2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898BB3A5-37B2-4EBA-9594-2ED6572E21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6C34212D-CBCD-4E49-BB3E-12E698BA4A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BB84BEA8-0B94-4960-A253-5917E12980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E8FACE8-A14A-44F8-A1BB-5D46AC75FE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2ED46455-2BA0-440F-A102-1F9E54EBAA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484A3679-38FA-4EDA-B72E-8CAC6C0F71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ECD6142-F74D-45FF-91EB-92D06A36C9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16C5819-1580-4FD0-9A24-3A7DCCAC82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A52A82EE-6A03-4859-A9E8-5F421DC526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59BDD399-D869-4DF7-BBD4-40866079F8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2531751D-EE4B-4B66-99AE-8D5DDD1557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02432B0-8984-4947-8514-F2F9CDD594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E70FF87F-7182-464A-BA6A-FE793E1488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86580A13-CBDD-4770-BA22-B1ABAC8C59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6FE7FF2F-B39C-4259-B7A9-AF317E9493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EC0C0BEF-70B1-41F4-93E0-E805E0693B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362F8EA-9B21-4C1C-B04B-94EE6ABCE9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C5C886-B256-4F6E-A229-8D5A4B0B93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DE0617A-E13D-4415-85C3-A95FC149E8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16B06E42-4E83-44F4-A1F5-FF2B38FF3A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8B2997C-BE1C-426D-A1CA-F47486E392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D1F7E059-1EB6-4D19-826D-F4FFD75094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2E100DE2-CDDB-4321-9F9E-55CD95478C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9C63242F-497A-483D-89C3-640115D87A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876F76E-5F2A-4FE4-B726-0353F400B3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D8A23A2C-6527-4AEE-84BB-BADF755A84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7ED0FA55-3D27-4DAE-AEDB-1F9F040AC0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EFE3C89D-2466-4616-8474-B04C29885B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86160F44-6434-4EDC-BCBD-FC9EF63EF1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FABA19B3-A511-4974-9D7B-0994F8FF46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BCE233F-A0F7-42EB-81CE-00C770A6D9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8673E08D-47B0-475A-A769-02617A449C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47974BA-D5AB-445D-9977-DA5E51DDB8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A53ADB5-46CC-4667-AA8F-239046A7FB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457C6B83-335B-41B9-8F77-6F18597FFD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8B1D7674-89AF-457D-BD77-E1E905989A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20BD9F8C-17B8-416B-9EF4-2C186939FF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8B17D2-1879-43E1-9628-8E27359F23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89B9E2F7-4968-4E0D-8A6B-22ADD08616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468EEA07-32F5-4949-AF95-C9AF72A870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890AFFDC-B705-4384-824C-29862E4C80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391DB79-A9F8-413D-A594-D77E0091B9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D572F1ED-DC01-408C-8843-6EFD48F16B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203F27DA-D8A4-4D29-9458-D26F8816D7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92317631-8387-44E9-AB6C-8B54108CA7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E5E745DA-A376-4153-970D-8C24895417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988A35-0783-42D7-A447-0246D79852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66EDCA49-8BB9-4E2D-8278-7B20B08CD1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392ED660-ACEE-4BAB-AEB6-97DBFCB0CE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BDB44F19-ADCA-492D-9DF1-3E773255AF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86DC3A78-9E89-474C-A85C-65856FAB1A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3D5E69E4-0755-4A91-B87D-7B852F554C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54D41A6E-0632-4415-93B7-44EFB930FA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4F933823-9406-406C-B5AB-9D18940907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B0D18CE-3633-4DA0-A84D-E4555AD0F7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F589BEC-EC28-4167-9148-DC3F303F24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400B618-E1FD-469F-BD1A-E24BC3A66E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B82AD92A-CE80-430F-9AC5-0C501CDC36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5A49A1C-02F4-4A5B-83DF-CAF0DD7DDF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E901A3AD-0330-4DEC-A22B-5CB4E2433C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3D4B3E74-11BD-4247-9288-07DC501FB4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A763F06-8066-4F66-BD2E-7FFB495C14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5183945A-7557-4F8E-8541-F01104A0DF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907A42E-A159-47F2-9301-12C8D80AB5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AA827F8-FEA9-4567-A4DB-FD3C0539E8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2595A1EC-193B-4300-9AFB-8D99278DAA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7797B6A5-5952-4C4B-9770-7DBB06F527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4154281A-26E0-4B53-BDE5-434FBF0085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B85F1D4E-2325-45F9-911F-29E72C622E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E4DCDF8-CD3B-4899-83D4-C7DDB34A1C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CBB0CEFC-4AAB-4FBA-BCCE-191E61247B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251B490A-D1F1-471D-9F90-99F45F9EF8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8CFD0846-3F26-4CB1-89D4-94242B11CF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88BE0363-ECE6-47FC-A713-D272C996DA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ADF315C2-FBE8-4BCD-A17B-3F589F5193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D13BB52E-7B6D-4AFC-9EC9-F9BA116EC7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E29737DC-0AA5-4F39-AF16-595675F070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993A5517-D105-46D5-A28B-9C0568F3F6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DBB4CCE-548A-469F-8C34-7EF83C1E38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DA54A49-9230-4B17-8027-83A13C072B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7686DA3-3117-4BAE-85AF-036E378090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D1CF1767-B642-446D-A2E5-98EF91654A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26AC5DC-19BF-406B-9E03-1B2AF513BF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9606C3C-E5ED-4FBD-B466-8869A5812A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88DDAE0C-E282-4858-B038-22DC5CB74D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15BC567F-2404-48A5-AD8E-EBF83D4176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6D0A3614-5F09-48A9-9DE7-3F7DD3EE64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5D210690-89AC-4DEA-BE28-5008401070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1542B859-4A87-4887-926E-C80347A752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D5CBA85D-F360-4BC3-84BD-0CDF81912A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87B4C26-5003-43BE-8E3A-2C69762327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EDD9007-E8E9-4FF2-A78B-8AD7D7EAE1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120EB370-91FB-457B-9805-1652B41FB4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7EA28154-8A41-4443-8C30-99EB6E33BD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44FC900F-C554-4244-A2D0-A862554D52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D47F38C-79DA-46A7-BB88-37069D028D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9BD21ED-3F36-477B-A568-FAB5F6DD0A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9EFE7CD2-C3E9-4973-A94B-2DE41496F8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29A236-2844-414D-AEE2-DB57A881D0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6022770-9C97-4581-8B2C-8536DB92D0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5EC6BE45-AF7E-4665-AB34-64391258CB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BE640C7-1372-4219-AD6E-CE91BE7A80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AC41B722-3D73-41CE-8155-D9505F3D74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9EE09DB0-2B03-40AC-B813-F68CF1244C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761B338B-6965-4098-9FBF-ED46B9903D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983622D-7524-4F76-A66C-D586BB2EAA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C2FE99BC-3BDE-4B4E-8F5D-805D79AB9E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6B9FBA4-80E6-4F87-8D7D-C30F066B8F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EA64E2F-7A97-4F44-BDFB-BBBAF79D44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A37EDFF2-09FE-4AD1-8904-03298C6DB5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9FBB01B1-F7CF-4BDA-BB88-BA991C84D5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E9AA969-5A1D-48BB-8A86-36237339BA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FE092CF6-B047-44B5-8108-DE1F15F637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6C77DA6E-4517-4BCE-B9EA-0C90437562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F3FF493F-BE2D-48A8-8521-A771262C34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7869CE27-1233-4745-98D4-25C2A0A342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E53FA66B-9868-4F77-9D00-CCFBC8248E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97528B9E-E43E-4AE4-8B45-F0226332E7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EF689F8C-4145-4E45-B70C-AAA99E92FB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FD9330F-6380-4611-9342-C47B5644FD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9E396ED9-596B-4DE8-A183-A8FC84DF98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8AA0765F-68D8-40EA-8973-0D1275DA41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3CE9BF0-2574-4499-83E7-9EFF5D800F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FA6D13D4-3DEB-40D1-B222-16AC5014BC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8F33404-B861-4802-BCDB-F56C9F685C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83330E5-D8DD-417C-B727-A5C149E9B5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9BA195-F6F6-4153-A085-AB9FED64C7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E2643F4-9A47-4545-8546-1C49EC4528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F96E7951-88B9-427A-A2A2-CB964A8357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6DB1D51C-3948-4455-8F2D-87400381DB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63CA30EB-5446-4981-850F-DD2B4E200D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FEB76052-E923-4B5C-8D95-2A0E7543B8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A29FF841-28EF-44DA-A253-A38FD392D4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6BDB69A-7D3F-4CFB-83A0-0DD376A203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CF49DA37-40C4-4524-A9B7-51BF477437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1C69D4D-FB6A-435E-88D2-B3F51A40B3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69896CAA-D182-48F2-A680-276D704418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49DE90D7-E733-415B-93CD-980579A2CF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F2732753-62AD-417C-90E0-D2FDCAB5E1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BC19D9F-C824-4DDF-9E21-EB2176026D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567DBA7E-878E-427F-958B-46A715BE06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C93C7A-DE94-4E07-8CBA-AEEEB86965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F628DF0B-071A-42F6-85F9-3BF1EE48B9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F56D88AF-B606-4E5B-BCB2-B6035DF0C3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7129D06-AC79-4FD9-B50E-F6D3F419F8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E26C3A7-F0EE-4098-80CA-9F26CB909A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25A27C5-B089-4F47-B267-B018112A0D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7818C6F5-A4B6-4E84-942D-4EEECF6AE6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A9366309-2A61-485A-9A92-421D4AF7A3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D9EE152-C4E7-4124-B75A-788F8E87C5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1841AE8E-B272-4DAC-BB25-1393BB6961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3F36E08-D131-4162-BBDA-1BB767116F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77059BA-2DBB-4FF8-A795-CE3C17B77D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82385F6-A2B8-4F10-B585-3FCA8841EC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BB940BB5-9AF6-428F-9B2D-5E3C250602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F19A34E-E6D6-47D2-8684-436C136E2F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E87FC8D5-F0A8-46C2-A82C-DF7CEB71E2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58D95ABB-E0BC-4DDC-8DBF-91C95E5BEF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32562409-71CB-4273-9D4B-D5ED494FCF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F3CBFE99-6B7D-4E2F-89A0-77C586BAD9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F5215673-A856-417F-B061-2422C4FEAA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5D153A8-747F-4DA9-B5DE-E7C8C3E553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BC60ABE6-81E4-4D78-AB7C-CAB97F1CCC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ABA34D95-0DD8-4E31-8332-678A15CF6B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CAD55C02-5E8D-4901-A805-E9F1AAECF6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53AF50FA-6328-482F-A486-17379F971E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EAFB5931-4EA7-44AC-8FED-085C559A59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6B297D4F-FC39-4B77-B739-406D0F8B08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0CF85F3-6ECC-446B-9876-7692522435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DA92B6E-25A6-4D0B-BFB3-A694D65854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A64E052-13A6-45BA-859C-677E751BED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8D5A54AE-8179-4895-A59B-B0C3D2CA8D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13AD58-D6E3-443D-A165-35CC4C7F1B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60435E9A-E416-451A-BC1E-ACF7F396FB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9576CB60-49AA-400F-9AF7-F5D16E56E0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472B69CC-68F5-4034-893D-B070A4A528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71E8390F-36E8-4DF1-9666-D59E301D07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CEC031C0-346B-4EEB-A70C-B64F80C887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3A8B0D5-2C71-44B7-BEF5-D01AD0D51E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009E4F6-BA2C-4868-92A9-DCBE166C96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C302D8E-8CC3-4830-84B8-476F7C89B1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C6A6F2C-F64C-4B5B-BDFD-6C98A44966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7E50F3BB-315C-4127-ADF9-FCFB7DC59E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8DD1839-4A2B-4A13-BAD1-2C69CA1ADA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98A41AF-2AE1-4EBC-90A9-FF7230EF4B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C2BF2FA-A311-4BC4-AEDF-52E990B93B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105D7B98-85FC-4286-AB65-8A2E693226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69177EEB-441C-4B4D-9646-402C3F6E69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5417BC53-207B-4DA2-A097-97FE9027D6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FA7A3F05-A0A2-4696-B1CB-703FBA3B30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228FEA90-B9CB-4592-AC96-B90242738A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F726F521-129A-4B5E-B10C-8FB8F4DFB3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AA863C9E-3C6C-4F30-9CFC-C357A40A72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8F6C08E-5B52-401C-9025-80F27EF8F6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D4A69B3F-8BE2-4E3A-896A-1FCD1B3318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997EAA0B-2078-4E8A-8D47-498AE5B469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3B627250-51BC-4618-8340-4E82FECFB0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8602C0D-73A1-44C9-8E7D-402B8E7949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606FDE9F-4940-4897-9854-39EED74561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DC5F1A8A-FD43-42B7-B088-E95717661C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1369C57-921A-4C9A-9F83-94CD3B30F5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AFB6752-09E2-4840-8DA1-B57CD48D30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E08EC635-4B08-401B-BB86-CF571A27F9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C560D15B-A34D-4A76-82CF-CA8789FDC6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3DB51017-5BCF-4BF7-B5A5-94B2630084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C577B09-B71A-4F91-A5F5-D9AC7DBE9B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51444E6E-9990-436B-BA6A-6AA72B3D0F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45A7D6-3937-4BD7-B1B2-AB447A2FFC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6A5665EF-92A4-40C5-A7BB-57B06BE271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245D7E3-4622-4E0B-B1EB-01094D5D4F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A40AD3D-EB15-4E6D-9AA0-4BA2BDAFE6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FC090D4F-C13D-4159-A94D-2754D1C9F7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9F7DCEE2-62ED-4937-A9D7-0D5A30A257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91C3A9B4-85E0-40DE-8EF0-3F518FF795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B6BCC254-33E6-49BB-A69E-27D77199F2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418ABC-71FD-4D50-908F-A999F0857A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C456BBA-6518-4A5E-9307-8EAB06C8FA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3D5FCC47-0790-4EC9-897A-3F59136951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3C70D-8259-4F85-87EC-1034A782D8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B0A09FA-2A7F-42C3-A005-579D56663E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25546248-45AA-4E43-AF57-EC4174FB92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13BCD33E-E024-4CEF-8105-0FCF410AFD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B90003CA-F1E2-4217-848E-BBFF3C431B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1F4BB057-239D-4AC2-8B60-6B822501D0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D6E1182D-5149-454F-99A2-5B6C391FF3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EC1E7A19-ADF3-4BD4-B7A0-0173D380D8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CEFF904-5FF1-45FF-85AD-84DBF05776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32A895C6-F32F-4213-BCC5-3734185362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E0D08CB9-A194-47DC-B64F-C30A1DBD1D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7662E67-B9E7-411F-BEC6-DF28B6BCB6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EC4634BC-E5EF-46CC-B927-2B6671800F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BF24E2EF-6FEA-4FE0-897B-70FEDBDE58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E7ADDC90-E581-4ADA-8435-3EB71ED68B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4BAFC865-4A19-4256-A5D2-FB9BB725B2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F3F2A12-F372-4BA5-809C-604BB9AB6D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7887A9C-934A-4935-8523-D5922A3731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8A93765-CCF6-4638-99BC-1AE03DD6CC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CBA70D93-58A3-4EFA-B5ED-D92B54650E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99F13247-C3CD-4C07-AAA9-4B13D2B0D9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28A64800-5AEB-407D-8374-AD9F6BD86C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69C44F8A-A463-4AA0-92FF-1AA58408A1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C68FBE58-6DE6-4DD8-A3CC-D0BF66D1E9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69817E0F-0909-4BCB-8133-D82BB819A2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3B251E20-5887-4789-AF9E-F770896DD6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F895A91B-2A72-4905-95AD-75E0E24D3A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6B6E4E0F-4603-4E2A-9D3C-ABBB0F1950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46AFB5E7-3BA5-4D7C-B954-B5E8EF6119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F8FA5F3-CBF7-41C0-8C0E-6059332223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C6E2743F-B1EC-469C-9E70-54248B244B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BBF1E9BA-93D9-48E7-8CE7-A2D5BA4FAA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929A829-0C5B-40A7-AC63-4CCB9573DF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7569FBB0-CF4B-4A00-B245-B4BA35F216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2D17A52-39FC-4E3F-A280-6FD190A77A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90809B96-45B4-47A8-837C-4BB08470BC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B4F2B3E5-0444-4510-9811-88946AFBF6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A58FA8EF-BFF4-4266-8B19-8E3508D0BC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E2B356-8AD6-480F-98BD-A9740DF585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DFE56478-5410-47DA-B058-E43318B1C7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A0D74F7-12F9-4B56-8772-08A5C3092A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F1EDB1A-4BC6-4543-BE6F-5BF403D637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49ADD09-76F0-49ED-9823-4D58C2E7A9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5149A70F-D344-428A-9E20-047C5ECC85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8C124FB2-459B-4ED3-B509-B3F9B5C555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87CB192C-097F-4BB6-9E7F-71126CF4AB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65EB1D43-66B3-412E-A673-0C0CB84EA9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375EE351-A04F-4D24-826E-B081A069D3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AFA8D4B3-EAAB-4B34-900D-2F5BAA87FF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6C5AB23-4EC8-45BD-A8AB-C427581DB4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B7B78DB5-BD8D-4372-82FB-2E9E747402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28731445-B577-4BFD-95C1-7EEFC7F8B8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EBD9BBE0-D1CE-4128-9561-CF41A044AC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32EF3455-4950-46A5-905A-579744CF38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A4E6EB0B-A216-4494-93B6-205D8D7728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350CAB4C-96EA-4231-A7E7-7C999AF609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D22AE061-3749-4316-AF11-983EEC04B6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4C89CF39-A890-411A-9D99-5EB4D7B3DA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11316DF-C940-43B9-944E-36D40A8200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6F4A4746-6370-4C3D-BDB7-00CB999E2D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BA67AF8-CBD2-418C-9C95-65D43771C2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F592381B-E5DE-40B3-8EF1-E76B92C1C2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D49FFA00-4EF0-4C73-8032-DAEEE7925B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35E251D7-D0ED-416A-94D3-ADD60E6997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D466C52B-FD88-4D27-B3A0-F671A58127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E01029A9-CBAE-4B9E-80E8-C19AE5BFDB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AC478DD7-943C-4456-BBC7-A45B8245E4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E70E9E60-5799-483C-A731-727C88252D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FF3FA85E-580F-4B29-B51E-C02242B1D6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B6CE95DB-768A-409A-8521-F5DE09C7EB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3F11A8F8-D3BA-44A0-9AB6-24C424D6C9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AEFB48A0-8280-404C-BCF8-34D1C72D16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51F4E8B7-9FA5-46A1-8DFA-9644F780D3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50881B48-C10D-4D58-9CE6-E05DC4320D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67F4041D-D5F4-4301-AE3B-0D5F541A8B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18A2258A-B9BD-407B-88FF-FB0350D5B8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D1DF3EC1-E02E-4279-8634-A1F1A3B9B1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5C55F4C7-3C78-456F-8A55-1995BB2500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3369B37-200F-4A1F-AAAF-0745583D64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AA3DCC31-1805-4E2E-A19B-CE2FDD75F3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A53EE705-CFE6-4648-B8FC-87326A58DC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921EFA1-2A8F-4B8E-BD55-4EEC59C468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DD60788F-8DB2-4250-B62F-578DB795C2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BCFF78B3-8216-4ABF-8704-4FA1FA2A7E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AB90E2-BA7D-4D98-B9A8-74DB972836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9B2B954B-711D-4E36-9C00-40C965166C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7B084F5-1651-414C-B32E-1DEE3D549A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791BC300-6A2A-4075-9045-61D1AF7EEE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E85CFD89-8279-459C-8BB8-596A1BAC82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53D6C1EC-D75D-45FD-ABAA-FFC94011D6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1BAC1AB-8D09-4E8F-A7CB-877D60BD6A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D5C4A79F-D1AC-476E-88E1-0819EAB9C7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A19FA1A-21B8-4725-A219-A02833C3EE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B551074B-A28F-435B-A3AC-FBA2D9F636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702F3917-9CC6-4DE9-A4B7-07A1244FF7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3E82CE0-375F-46F7-A4DF-1948F7DFFD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4D9906A2-9582-4014-BB2A-ADD00DA21C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E40D106-3F80-4413-BE11-4E1FAFF8BA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9FC60687-7300-4858-9A1E-CC886CA37F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5CBB211B-5537-4ABA-9C67-47FDE5A46F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6F5E45C-941F-4C6C-916E-96AC7F4ECD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31F4C5F-2EBA-4E46-B68F-FFB30914AB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B8B265F8-3D81-45FE-9718-8E40A06D19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BF19081D-36B6-4756-86BD-827E52312F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B7A4CA-FD88-497E-B748-BE4E187C9E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24D396D3-1DA2-432D-B70C-C9851C2543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EFEE6D-5022-477E-A1C2-D6CDCE81C4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34719EA-F21A-4A80-B75E-F7824118DE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2B5F45C-F7A4-4F25-B413-08C0BD80BC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B007000-FD1B-475D-A725-AB6BE4308F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21B4476-401B-4D75-BCC9-9157BB0648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6FC7703B-E161-49DD-A4D5-1E45A6B7D7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26CFA13F-AD38-408C-B53D-8F45C127E1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C5841DB8-A8E9-4F31-84FA-7DF87B3EEA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D9FA3AE-5FC0-4288-B763-5259611BC7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D004E2C9-58FC-4782-8381-E22A6873F0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52E9E353-C286-4CA3-B9D9-5233E40DE8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86B599A3-8C43-45DE-8716-351A197D4C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96E4A761-01F1-475B-AFF4-A34CE1F747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1EE890F7-792C-4901-B7D8-A87FF4E52E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FCDD56AB-051F-4BE0-A6F6-EE2B520AAF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2960F538-5BB7-4373-8BFB-743A6EC634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790B8507-AAF1-44BD-8338-5DB7D20C0B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245A3703-B2EE-497E-B3AC-1789C2575F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F964A219-9CF6-41F4-8A3D-2637044242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78909E5E-D345-4E50-AD2B-EE4A54964D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8E03EE66-CFF3-4C7A-A461-08D52549CC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1BD7B9A-FD62-412C-97A9-5351C50974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D4AC756C-FA51-4410-90BC-8BA71178E6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C9DAF428-B223-4011-B637-6B5EFBB8F8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A994E9F-10BF-4C50-AD3C-7425EE577C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5359968D-5426-4970-867E-463CED866B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9A7155A1-E568-4C29-A9C6-8E17DD0CC4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26891EB5-EE5D-4120-BBAC-A6E1600EDD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9A28130C-203B-4DC5-AEF7-361E7309A0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1B791864-4EE1-4C03-ADCB-4AED9ACA74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F0438187-AABC-4410-9964-901AB86718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392A1377-11B1-4BBF-B5E7-81B300052F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40853EE-A5B6-4679-BEAF-70DD54A23B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C61E0471-EA1E-4752-AEBD-232244F32A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D1188E66-97E2-40AB-8C1B-E8906D7A43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CC05D592-7B61-4EC7-9AD6-E1CC2432A4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AF096358-A464-4F36-A520-F0ADF8A04B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8114F02-0C38-4A19-A8DE-491779E0E9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4A4D2051-B936-4BDF-942B-555D317C60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EC7C8D52-39CE-486B-BD8C-F12E9F48DC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7AEEE637-7E2C-45F0-8173-450A2CF8D5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69070962-ED74-4F6C-99AD-F4912F7E30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43E28AB0-D0F6-411D-8943-BF7A5C62A9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52C9ABEE-0068-447D-BF52-2EF8146E19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EB9F7840-88E5-40AF-83E3-8CB5AD52A1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A23DB81F-8B8B-407E-AE77-0F8FCCDE6A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89939CEB-7BDE-42D4-A436-7FF62063BF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E5807D9-3344-48AB-8C3D-7959AF97D3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3D3D4E61-39DB-43F6-986D-34DD3BCC55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6A27721D-43FA-4397-BD15-F3674CDA50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698B3A46-7210-4760-AECC-3F607F2736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241059F3-1654-4F1D-9004-C232A7863B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51345FD-624C-4112-ADD8-47824D89E7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A8B6CFF-7ACA-43B9-BCDF-8114E1BB91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6CF8062-35A2-47B6-89B9-D95017A3E9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CCAE87BD-F1BE-4EC6-A82F-5030E50F8A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ACADA6A2-BAA9-4539-ABB6-768B544F1A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D040D5A9-339E-405B-827F-69639FCFCA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546DA603-E2BA-4D01-814E-B736586434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1DB34965-7AE2-40FF-87EB-B1B58D4DCC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D533F80-18C5-4F05-A6BA-B77948B9E9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35DF246C-3A9A-4F33-A028-6E4C98850C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B5D67C62-7BE6-4339-9BD8-B0E62325BA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3EE26B82-A9D2-4780-BC59-8CF7AC1655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E1B033F1-0EF8-47E1-9059-A072D4DCD8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38E5FE42-963D-4C1E-95F7-146453738C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3446D83-151E-4641-83CA-06B2078B7E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7EC6D67E-8F64-43C6-8BC4-DBDE93792D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34B83422-1338-413C-9D85-D9A9828E9F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B667E98E-3178-4648-B40E-0C789DD64E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8269009E-E237-4C05-A201-3D33147CB0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B3861898-ADB3-42CA-8A9F-B1C697F8B2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D6D827-C6AA-4A31-95A3-A81BF12C62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66844B4E-2FBC-494C-8D45-188A7BE6FE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55FD23A5-94B1-41E4-9D9C-F0AD17CECA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B997D93-5ECE-425D-8EE8-79BE907FBF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B6F82FD5-D51B-45B5-88BC-AD938EEFC5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159970E5-3CFC-45E9-9642-2E34F796C6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A9D3ED5-8BC6-4D20-9D99-DF0A7C522F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B32F1518-319C-4125-B02A-7E31AB2FC5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5FDE22F-45B1-41D2-9D8A-C88D17BC8F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663E6E47-39FF-4165-9BA7-DC540C8CFA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87AE61FE-0B02-4143-BB77-98895709F4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BE14AFD-5A38-40D6-B494-1FF18F2B04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49630B0-C308-438C-8F76-A8C9B74211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95DCFE8-31B8-4558-8E4C-CC39CE29AA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9A9E546-5FF6-4895-B0EC-8BCFB0B038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83B4FFC2-7897-44F0-A9BE-5D62CB0B01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56A80CD-F721-4417-A391-278F568B55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887AF84D-D5FE-403D-AF18-686C6BE5A5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25B151B4-40A7-4686-90E6-CEDE00D7FF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9B2D4DFC-0340-402B-90D6-59AC775D3E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70F0917-10C0-43A3-A258-851FA0E43E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B811D57-1445-46ED-AAA9-ADCB58F782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B914209-8C16-4C45-B365-0E3D16F130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39A40B6B-6BFB-46C5-A587-5737914171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50A7F361-D2C1-4A1A-8B2F-1C92C17643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207C4449-B71E-400E-B53E-F8E7BC6F84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454DFDA8-123B-4D43-A2E0-5D6DCA1792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E67AB69F-7EC5-4D07-B13D-301524ED30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FE6BE012-38A7-4DD4-9685-AF10B7956E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A334AA3E-66DC-4E15-8FFF-8F1691F3CF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BEB5CE14-DB2A-4A21-BE35-472B30CFF9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81077A6-FC32-43B5-985E-18A0D1C30B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40242519-32B0-4770-91C9-5AC31795E5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4AB30248-82CF-4510-ADB4-EB386EBD45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EDB4C78-D83D-458D-9A46-DCA94A86AE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3F22E1A-E3A6-46FF-9B9D-C228D6842C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33D5E42-B88F-46A8-8481-41EC9BFE13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E981B59-B943-432E-B46A-96BD62F336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DAE08B91-5542-4288-A22D-ED4F6E8436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F35C7993-ABA8-450E-A1F4-3F8C6EB163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E434456B-FDE5-46C5-AA22-AF1B4ACDD4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BDC3991-8F1E-4301-8F59-E0B6EB19ED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6B3DEB3B-9D1A-4BC3-B621-CC48944DAB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CA3F7D6-6632-4EBE-9DB3-C6F4A1C3B0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5590D650-B0E0-48AA-ADEC-C42E0E42CB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2A532A02-4A01-44F0-B20D-A44962BB60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A736FDD-B660-486A-B527-C7FFF85B8D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93EB2AEF-687A-4B85-BF6D-150A758E06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471F4B5-1513-4EA1-B670-F70AF30331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532D3554-B0BF-41CA-B05D-3F8035C7EF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FAC67D93-FE37-4D1A-866E-2257853B26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86116B42-E1F6-4C2F-AE4D-D2B42B9D38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F4BA48EE-3086-42BC-91DF-F740F960DC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B1601DB5-A153-4A69-A523-ED889EDF9F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D723DDED-5441-45B7-B490-C06F813AB8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5C1A7F55-2BC9-45D5-AB9C-26B5422EB4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E65B18F2-DA8E-472F-97F5-32D2CEA583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8B882CF9-DF3A-4DB3-B58C-D4D0FA1D9C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3D534C2E-D8C5-442A-93E6-45D3D7C92A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638DC86-69BC-4EA8-9514-0AB39129BA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CFCB365F-17D9-4F7C-9969-7764B105B7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307480EC-D26C-4820-B981-B407F32F88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F0CD6E12-9689-493C-80B7-3D4E83D165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90BB68A8-4226-4681-80AA-128A3D50A4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DC47605C-75C6-4591-B173-0E80B38A70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BC4504C9-CEF9-472D-ACBE-99AE24F78A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C3CB07C9-AA75-46CB-9682-D4B78BB6F5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ED89996-0929-48F9-8246-62A6E77507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29DD2E76-7F6E-4693-BA70-84ACF31DE1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5835A079-3D9F-4C87-A01D-F25B94122D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FB181E2B-BEDE-43B0-A1C7-1C4EE09382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C9C9C-0047-4F0A-929C-505E95055C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EF6FD42-93BB-49D2-B254-13F3F86DC8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91B906A-B930-494A-BB65-AA76720CF3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1312410B-C4D1-417B-9F7C-6DFD70784E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37E304A5-7503-4423-9C04-E4AE397B26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F432346E-E3A3-46BD-B123-9E2EC41F97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2DAD55B8-CAD5-49D8-BE0D-8B8391043A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767D459A-D949-420D-9DF1-6853C08089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4628032A-85CE-4179-86BE-D8CA2FC542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BF4829AA-00D3-45C2-9A92-5ACAF24C08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14E96B9-079E-417E-8DEB-BED7B4D97A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68539044-3A84-4FE5-8E7F-A5C416F2EC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F7D75F6A-D214-46CB-9F0E-4B194C0A23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763E8CB5-A2EC-4FAF-9E54-CD41F88D22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827C7276-F6BE-41A9-8895-2F468FED72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42F34737-490D-40AF-88C0-5C61F5AA95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5E68C93-9EBF-4AE0-9FAC-38BDD2FA53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F16FCC6-AE48-4526-BFD4-DA5620DE06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E48267D9-82DA-4081-AEC6-3304F34707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83F104A9-B425-41C3-A49C-87A8C45C49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D8C593B4-3758-4FBF-BCE2-3BD358D62B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423B98CB-9626-4802-91F0-772896EF1B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675F06AB-0B74-481B-AE9F-C9125CF0F5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99AB5C32-AEC6-423E-8464-AC89C97562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E2AE6682-BAA3-4653-91B6-AAE69A2369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9A2FD963-62D9-4ADD-83E9-E136E8D87F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AA8B7CE1-4732-43EC-91CD-14AE89D09E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FE6FD156-C25E-43DC-A954-D9E5A696F1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92C44001-7347-4636-9648-4D818B229A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D813363-1EE6-4F06-8518-2230733338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3C93DCA2-D299-4B30-9A9E-93E6F4C146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79A1C7CC-6699-4D21-B1DC-937BE99B1B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BF09DD37-AF72-49EE-83F3-68F701C368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E58B14D5-41FD-4B6E-A6DF-168944D4BA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7679441B-D17D-4689-89B3-5E55C629ED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6D9C1FD3-20C2-4BEB-802B-8E1E8E2998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E5A6C798-CBB5-4764-A972-47EB9BFC98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EAF215CE-8CE6-4827-9BE7-E4BE34FD34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E9C44D28-4E82-46BA-BF7B-DADEB71650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79E6CF95-6501-4420-AD57-24BF4CA5B9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E4008BA-1A73-4CC0-AB85-DA5E1241F4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787C026-6C33-4B3C-9433-EED8A3BD24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B1E81EC3-3D7A-4329-82DE-821F994DC6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71207B9C-8ECE-41C6-A9F2-5388112B35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224B883-1148-4F31-BF58-8A5727FECC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81854099-7E7D-460A-9193-30ED9A229F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1FA42A60-975F-4050-8465-0D0F49264E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CD62C04-5B86-47E1-8662-A2E2383FDE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E7B9794B-3422-42DC-B01B-AC25749F2B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DFC1820E-E7D4-440E-B0CD-90D361F0F5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80363B39-7CC5-4C30-9BE2-EC96B22849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24D1E040-BF20-4382-B415-9405C0A042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D3125830-6E76-4462-B1AD-7F05ED25C7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FAFDBDC-60CA-4637-8777-25D2886F92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70949414-9377-4D93-A931-EDBBBC1C31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48099C77-04F5-435E-89D3-018B801E7E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858A33A0-08B5-44EB-9C09-2E64C9FF3D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D2164A35-1F81-4174-A895-63E0D9BD58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976FB0CB-FA45-40AC-BD6A-FE65C4124E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56B3B62B-2F0F-4030-AA23-C89C745E93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EF02B2FD-9CFF-4BF0-B1D5-C68FE4B3BB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2584112A-D633-447C-A76E-621AD1DFA9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E45903DD-8C19-47DA-B658-88DC4A3A39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78CD3F17-848B-4B12-898E-F571E33890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73CCFE8D-BABE-4471-8032-418A13E4AE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13E801D9-6E80-4A87-A45A-A46246FD30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D6EE68F9-3861-42E8-BB7A-A34FA2F2F4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1D1548EA-0C5F-4279-995F-B05C8B3F24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642E4A38-E891-40A4-AE29-5FABD85797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2F8F1216-272D-41C8-9B94-F716362A75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5F00B370-8DD7-4CAE-8542-995F07108A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D4F2E4D8-0ADB-4F1C-946D-2111960AB8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1E3F526C-EE7E-4FCA-B290-29C303D9DF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B19D808-8274-4C5D-9C60-7876D337BB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41DEA1-687A-4199-8847-FD759914F5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C81506A-078B-45E0-A942-080B4ED2E0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18D57B0B-E22D-4427-8F10-19BE0023B4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4FEF58AB-3711-45D5-8837-5FF0CB0E46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74CD8ADF-CF81-40F5-8FE1-7CC2C65E64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F2678E01-535C-41DD-9330-CBC56A3C7A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FB317B2A-FE80-417E-98FF-A19BF342CD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C8EF0A51-0DB8-4D35-B8B8-831DBB1D37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B1006EFF-0899-4421-A6ED-1B0DE87185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4421C059-EC33-48EF-83C0-2E13F5ADD9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4AA4263C-1BAB-434B-A4EA-D1D6DA3381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236202C6-BF44-4FF2-A1DB-580E4CC63A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63EFFB7D-C87B-47D6-A021-B60044CF5B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C1025487-F50E-4D3B-8471-A2C360CD4B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3DF1D493-BC97-41BD-952B-D91584B502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708A79BC-F408-4BD4-B65D-D32C867EFA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C8E6A113-CE05-4FC7-842F-D82D204A67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D68DD2-F2AD-4E5F-9D43-AFEF8DFA01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BD4EE0DF-6588-4B14-8463-1F10B4B978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4E3270B7-BCEF-43A1-B117-79820AC2CF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8445170A-BAB7-42EC-A1F1-F9105DE9BF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5B75FEB-A783-4B8F-8CF1-9CFB8B0573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6CE0FF9E-FC4B-40FA-A9AC-227B5225BC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2B655950-31A3-4C88-B42D-EF154DF57B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F3FFAEF5-4B14-41E6-A7CD-00866634C8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C6F7F96-B66E-4AAD-A1F4-9B64B22F06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B84F9CFA-723E-41CD-B09B-4777439C6D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ED97479E-8708-4656-88CF-3C4CC1A2BF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ADA525E1-3E6D-4EC5-95ED-ED41CA989C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1C8A5918-DDB8-4C38-9FAB-ACE2977AB7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B0C84A9-3D00-438A-880F-3DDF2AF0BF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C780ED0F-5BCE-4596-ABF8-B5DF11459D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CD05482-6F3F-4116-A63E-044C5D1CB6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F81568F5-8499-49A3-B147-55C6CCB03D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56AFC882-3CDD-4441-951F-260DF14D6F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9D990AA-991D-4DC5-A729-2E6DD61A3C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8BCEDA5F-A80E-4893-81F6-5834557165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CCA703AF-3E56-4D78-BC34-C30722D96B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7DCB71A1-3FAD-4ACB-AC29-35C3137327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AD2E81A1-A1AD-49B0-9EB5-9B9819B296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3CEFED99-227A-4267-B4EE-B5219D6552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7DF7A45-FD95-43D9-A1AD-365A49F236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F6FB9659-4BD3-4146-A01E-F419F6FFB4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38E183F-EBB3-4D15-A230-878DC89661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AF1840D-3701-4B1B-A3E6-3389907CD7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DC745FE6-07C6-47EB-B2E3-323551C559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634BBB03-49EC-4C10-9C4F-9DF82CB524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EACED0C6-33D1-4A56-9C58-2172A0456C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9CB3859C-1666-43A5-AEAF-2A45CF002C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5FB604A7-7FB7-4682-937F-99CD26C32C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A3737FCA-BC71-466D-8AE1-1E401F2EDD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1D026897-D9D4-4BBD-8054-231761C797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4F849ABD-D370-4829-9710-F325DAD548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A637B929-F142-479D-81B3-D96E7BE5E5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5510AE-DB91-4D0B-B773-FD6E8F48FD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35C9C75-EC82-49E7-B5D6-706C54FFF0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5F527070-DCC4-42C0-8E6E-DC4F3BC0B6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9F11F923-039B-4406-BD4D-D223C6DE26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2FF4EE6B-F0D7-4BC6-AC8D-F9BB679DAC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9C348574-BAB1-4D19-A26D-BB62713335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CF361C0-12FF-40B7-846D-149DD1824F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915C4A2-5843-4FFE-AE50-AA9CEB77B3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2E94DB62-B144-4731-A73A-15DC30E766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188E2F8D-44F7-4C6D-93B1-F5024011BC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84A3FF9-1D6E-47FB-9CF0-3A5AB1824D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ED07572B-BD82-49F7-9E9A-696C5CA477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3781800-8180-46AC-8BD5-A65401D941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A851B338-08EE-40E2-A0D3-D83079F6E1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62B15A9-747F-4AE5-9AB3-83D4F0CE9A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9A310301-A206-446E-846E-E59B2A463B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C0CC3F13-A644-4301-A033-9E44F54BB5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CA950B6A-1689-4A72-AE27-5A7F356C74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EE169BB7-8584-4B5F-9444-E3F4BD1199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7248E38-23F5-465D-916D-F0D5358115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EB98BD17-4F9C-4E8F-B55D-5C64241DAF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A764120-36F6-4F22-9DDA-6341412287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87DF5422-39CA-471F-B0E7-6B700B9155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D973987-8EB1-41CF-AB82-B89C1874D8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5B1A6052-C25D-4560-B14B-E2E81DF122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56D6097E-D3AB-4FB9-94BA-EF2F7117ED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3B46E799-2F99-420A-9A42-0A6E90EFA1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A15DFCE-C7D6-4577-B5C6-0DD0057CF3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F41CB759-9E75-4225-B49C-316820B020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C5ACA13E-F4B5-4296-9E4E-CCD43269A6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3FD774ED-2189-41B0-BE94-DA60A4CFF2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D5C3F3DB-5C75-41A4-A483-3664770D4E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6ADBB08B-7638-4F78-8714-D3CA4AAB4E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646880BC-91A1-428D-87E7-DEB049430B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8B8B682C-438E-4ED0-8F04-BAF349E540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F304F4FF-E790-4ADC-9038-A1492A4223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32E336C9-3B35-496C-BB27-C133D5A72D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E14723E9-CB99-4E7B-ADE3-0C7B4BDB55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63C67E25-4E41-46ED-A0D1-D89BCDA164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BFDF7B7B-F2DE-407A-A47F-DA2DDD26E0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AC09E9E-F702-4C12-8D12-ADEFA90AC7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939B6D9C-FF09-43F3-A9C6-2F8287A022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8D00926D-228F-4EC8-A6D0-82496FBD7B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6EFA67A8-1F8A-44A6-B3B0-32B5798E31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B9C2CC89-F317-422A-B5F0-D5C6A2199E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94F00D22-EA3D-4670-B158-D2594519E0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7765FDE-2124-438C-998B-7A758328ED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73E20654-D8B8-4EAD-8FAB-A8463D9E2F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7FC862F-3B94-48F6-B756-977FB4BA5A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B346D54-4373-436B-AF8D-4FB2BBFF1D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0F47EAF-040A-45E3-BA3A-70CA36A339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8514F032-0A06-4D07-84A4-3C6B6C1164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F3F86B0-3B19-4DBE-B618-E94F3E0283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B33A6118-441E-4E48-891D-FD17AA9358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6E22B3B5-3BF8-4D7B-AD1A-DD0F3BEDF2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26B540D1-9D0B-4CEF-A8CF-D2B564E31A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83D298E-62AB-43DC-B611-450B857C60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5223E54-739E-4A8E-BBAC-3AB6D71647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61914719-3132-4157-9A55-714D691DAD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AD9D789-2865-4DA1-AC7F-6EED6665D0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9867096-8C61-45C1-A393-9AFB526AE2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B45A708-699E-4D85-A18A-C3A802E8B1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10B3A45-7BEA-492A-8EA5-9EDEEAA251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DC7A7976-FF68-4903-8353-05B407C24B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2913AC2-4A49-44AE-9A4D-24D2CC9A90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C30DB610-0678-460C-B069-7E2EF9B3FE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73FA21DE-7511-495D-856F-66D577CEC8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C356F9DD-8659-4F7C-BA68-BB2001695F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C5B9675C-CF8E-4F8C-8287-B24EFED6DD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9DB10FCA-5D4D-4C5D-9AD9-92B7882B4C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75B7E0AC-7DC2-4767-AFF3-36925EB503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B7858FA3-8FD4-4476-BE83-F7CB99662B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7BA452F1-3F6E-4468-9BDF-19932C57D6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B368E13D-9518-4154-9B4C-EDF880D12E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6BC6842F-857C-4A5D-8A6D-421448DB51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464AC8CB-3BCA-4CD5-9D12-EE84907C96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9C49CC50-099D-43BF-9972-A4748212AD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C293487B-865C-43CF-83B9-D4F0155EE4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7BB5AFE9-C60F-4CDB-A3F0-631F733B1B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E1EDFA8E-3595-4E9E-9ECD-9C29969BA3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3E4DBAB1-27AE-4310-BFE2-9AE6A417CC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3B8033C-99EC-4F22-8763-0154233F2E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24A3A53E-4564-48D3-AFA5-8F9AA0995E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BFE105C1-69BF-4C18-8779-4CC3EC0087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8D18B94E-5F0B-4850-A4C1-1DA522BA26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EB4D4458-659D-49E0-95DD-B5D1A04265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99D27DC4-C399-43F2-9E80-47647B318B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2E87910D-234C-47F0-89DF-A85EBABFAF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909AC3F2-AF45-455B-8BAD-F407EFDD73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E5C73A5B-648E-4E86-8CD5-32CF824B06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65964626-FB93-4517-9427-0EBDC15DC3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E34A212C-37A4-4351-9976-88BCF7AA65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4F954375-3B60-4067-8137-6BD182481B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C86431F5-04B4-407D-8C3F-0DDDA38C61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208987B5-0C51-4F9B-B099-D868FAEA67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02A66F8-B153-4B85-81FF-8B27E35646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306C3398-2DC4-40C2-BEAC-F72E541867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3738322F-E6C0-47B8-B564-CA27B6F708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A4689CCA-ECA4-44B4-B139-F36BE57A7D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C15C7E19-AE89-4CAB-BE50-A5B36C434A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E3023AE-5904-4723-BE10-6140F32870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C4ECA42C-AE76-4CE0-9031-6BC72CBE75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95414302-670E-4586-94A9-5BBB3DF1A9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4B77E75-D900-4DDF-8942-FBE0B5A7D8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66BE2BC7-4319-4530-B0AD-02B56C7C11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A3CC8F21-905E-451B-822E-2208BFB19C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F944C44-C714-4726-9BED-3B27A84FDB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539566DE-78CC-40DF-8B91-BC9B83C6CC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DAF6CB-AA87-403A-8EA7-08E076AA62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5133C98-ADC1-446E-9778-A23A7416F3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F2CA1A3E-99E4-49F2-ABBE-8D577BA798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73702ECD-ECFF-4DF4-A986-55998EB821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CFBB7A62-AB87-48AC-AF67-C68C2CEBF2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A57F3461-05DE-47BE-8D00-05A853ED1E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21A25A20-2499-464B-AE75-B433304E8E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30656926-1A85-477C-8EC7-F717218154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7932487-3589-4184-9EFA-5348207B75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3FEB4BDD-062F-4750-8A63-CDD312C6AD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4C22126-2604-423C-935D-9103575AE3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ECC9058C-6882-4535-9B47-D5822B5EBC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D2D02E78-2F0A-4879-80B2-628C659D87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8A04677B-B00C-4C60-AE1F-00DE169533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7C80CEDD-691A-49B4-BF31-81E21C5452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12D5D5B4-CEC8-466C-B2F3-7D8B9B240A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C9F040A1-C039-4F1E-8668-EABA7CA004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6A62258A-F015-4DA0-93F8-81D4F45B15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1DCC61AA-CD8E-462A-8370-5CBD27BEC9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9F882EF1-FCF3-405C-AC5E-6B9BC95CE5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BADE5F32-C514-4BF4-BAD0-B2A65605C4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3FEC2C95-AC96-4015-AEBD-7AED2D001A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236F0826-65A7-47DE-86C6-5F1ABB56D2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666811BF-4BCB-48D1-AE54-17BF7C5F45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CD14F964-BB02-49BB-B8FA-A496E04AEE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A2FF8A6E-4F5E-4E2C-86CA-E28B636ED6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F3EFB46-0086-4076-AAFD-A079EA927D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47DDF5D3-F265-45EB-8684-1A7F4BBC2D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422A5A6-07FA-4F22-B2E2-CF9C93422F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4180D452-3449-4C90-A3BB-43DF5CACB6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8840FA74-706C-4370-ADFB-10918F5730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1A024618-F3FE-42E5-9194-4B19813921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A5133AC2-E51E-4035-A75F-BDAD58834D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779A051C-6500-47EE-9036-19703695E6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F98DEB4-21E9-464F-9523-74326AD145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96C9FB5B-01DE-4291-BA5C-DDA28E03A6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4A6C1E79-6966-4FC6-A6B3-322A6D20D0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6F60B0C6-1E64-43DD-B13B-7205ADC7E6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17CDDA54-C1A4-4513-857C-0111105871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1F676AF9-127E-437F-88AE-EDE35FE0B4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6016DFE9-1BD7-4B15-9062-0B15F47014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F15D14A7-05B4-4F2C-B641-0D6A1B1559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507F26C-5739-4030-91E5-C5B4D9629D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7922B251-7A50-49B0-83AD-F01D084623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862251E3-290F-4CA5-BCB9-92BC5DCBDE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A5E52352-5CB7-4765-ABEA-25BFC70BEE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5A5B34B-A17C-41E9-A0FD-B9EC78CF94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9BF5C3F7-8E75-4058-9248-EF56BF1E6F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2DE11C89-68AB-4CF9-9F8E-A1364B8AA8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5BFA01C7-C914-48BE-9B4F-E8E1533617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CD2EA07D-D7BF-498C-8182-365F0675AC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0AB7600-5754-4BC7-A7DB-54466E9C41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A15F4DA2-CB83-4D44-8D02-D156EA86CA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EF52C70-760D-46EE-A441-BFBBAC8AC6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A87D660E-D67D-4970-AD78-D756E40249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E90ABF49-65EC-4E89-B31A-DB3CFA992C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724E1313-3D6D-4C32-B6AB-80A462D4A5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5A2409B1-6BD4-48B2-9AFC-6211F0A13C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993ADE0A-023A-4AAB-A2F9-8B55AA6F0E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6ACC87F5-99AE-4EC4-90CE-EC2B24B2A2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69A23003-EAEC-4275-9809-EFA874EE83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35B7A15-71A0-4E04-86C1-B54DDCF837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32954020-49C8-4C2B-96B7-1D1A63B67E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351704C-1578-418D-B314-39936F1117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2BE6D5DF-287B-4B7D-9AE7-1E79C1999A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F592214F-CA47-4974-8355-8EE28EB71E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E6113BCC-020E-43E5-BB8F-2CE7AFED3D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F94E31C3-203E-42C4-8D58-C07A91DA12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B0EB88A-79DF-44AD-906D-46E32A6D25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F3B7C17D-E326-4EC8-A333-7662F089E1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9E05E373-6D4C-4BFA-9B8B-4C1D70EBE1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81402C8B-298C-46D4-9E6D-566C6411EA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E9EEFD0-ACCA-40CC-B9F2-53997464FB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351D520-3399-47B1-B35F-4FB85E7F9D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8AF95BDE-05DC-4375-BF3A-107C1AAA28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02F4005-A8E0-40F2-80C0-908FF1A350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FCCE7F0-78F2-4C0B-B837-5EE7F8B3BC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17758B-A798-4C9E-9308-7A279EE322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13A4465-181F-4D99-88B4-15858A977C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6FD90943-9D65-4708-A4D0-6740A872C3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EB7F63F-3582-4B35-871D-B510A55690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B7F0069D-EC8E-40D3-9074-C52D66F8CB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E7ED01BD-AC12-4D01-AABE-1BE7A99E69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FEF78168-9D54-48D5-8908-EB60533300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BF6E03C-C77D-475E-93BB-905E49A4DE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3D86AB02-2397-4958-8583-57D09213F1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BAA55BB8-42F8-4C55-97F4-361889AFF9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F1F14AAA-A3AE-43AF-BB24-59A6508922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1DCE0104-D55A-4E83-B21D-50D27417BD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7351F50-9518-478B-80A6-8DAA1E49B4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6B555FA8-E474-456D-A624-47D0D5E5AA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FC5D9C6C-4954-4B42-9F4A-3974164861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8ADAF8AD-7397-4E87-812C-85E8DE5583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FB039EFD-DB25-4915-B395-97A8F049CF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61E17F89-F60E-494F-8F71-737E57B836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5BDCDB19-46A3-4C97-B935-50F2A42A83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28C7668-EA1F-4736-B76B-84E01CF2A6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3F53805D-0159-413B-84E3-385AA689C4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B66211CA-FB16-4F05-B2A1-746BE84A83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95AE490D-1FD6-46BA-9F30-443F099A72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A7DCFD06-01B5-4887-96D7-9F472872F0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80CCA05B-5479-4101-A093-C381ADDD6A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DF935904-68BF-4AB6-979F-9C685643C9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3E4FFA60-07C4-4C96-9FCC-3842027FBD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90F423A3-63F2-4A70-B662-D65F4BCFBA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F7031C3-9A80-47E8-B33E-FFA57620CA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537F88B4-A3C4-4269-AAD6-7DC4463B9A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E4DFD61E-2396-41A0-86A2-940D3D81E4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489BE371-A623-4EA7-8F67-D0DC5B012F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97461225-E4C9-4B86-8E3A-A377ECDCD9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5B860EC-1FBC-40F2-9EC2-0704CCB7E3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AE33E7C5-D141-4944-AEA7-1CC13A26FF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43E60C1A-FCAA-44AA-8EC2-7182E18AA1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674D8E81-3962-4BD7-9C1D-E5F15246DC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B4AA541-0158-4B38-81AA-A953C3D100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79443EF9-F30F-44CF-A4CC-18D60D3B31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EC2749A5-4BD0-4D4A-8B0F-0FA68A564F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CA84F06-E20D-4839-8FD3-62F5EBEFE9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F883D38-2250-4862-8567-F32AADBDD1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1801AC41-3BCE-4B36-BEF6-D50809E879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123C5DEB-80B9-42BF-8947-85546E913F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8CBAFC83-05F8-4A1B-AD4F-4D4C891413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97AB5206-5858-41C8-915A-8C68DF1CF0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F137DE45-07E0-46D5-B081-6AF0510FA5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18DA159-D515-422F-A230-25248BA872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D19F16BB-B406-4C0D-9EDE-DDD61F432F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EEF63771-AD47-4CDB-BD03-174E2B0357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22022C26-95FD-4363-9693-359E386480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38706D95-A120-451F-B5FA-1DB55F4E7C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D38146B4-0B61-4647-A480-B8E9B726ED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C84510B8-976B-49CD-84D6-E02B7C014C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893EEEAD-6C01-4EB6-BD45-B83AAD3F98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C26BA6F4-FBF2-46ED-B415-EB705197D4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3B9FD428-027F-4B0F-8C2F-813461330C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504E3077-E516-485C-B305-27649DCD44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29147A84-4695-44E9-B742-AFFDF69661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B1B87E50-8D5D-4500-B855-2CFE8FD4B7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AD32F307-E7D4-4161-A063-6BBDBA92A9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89D003CD-D3E9-4336-B7E6-D882E58253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13AD68D6-A766-4FB9-9043-CD75D76761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129E2D63-3863-4DBC-AED6-DE813203D6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BC2B0ED2-D72E-44BE-9BD7-A7DD2119B9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35B5118-8A8D-4341-85CE-3817FB9B6E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BCD9966B-025D-4376-B3EE-6ECBF60220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CE4ED920-803B-46FB-9CB2-5C41A0D9A4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C3BA504D-708C-40A9-82D4-21E7C178FC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92C9A478-9758-4160-8F9C-7AEDC87088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683A9E5C-B3F5-494A-BCDF-FE4F14622C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460ABC28-E93B-4322-9369-ED935545BA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4E5BEBB0-C502-4A27-A0C2-1D03D73E72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76A589BE-E018-43F2-9F1E-26E41E121C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CC04C47E-54BB-40A8-93B8-56F214337D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F244D4B0-13D1-4796-B293-1719926581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45D31419-1A15-4884-BEE2-C5438DBD14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35D88EB0-5D7E-4CCE-9D81-58CE29A3F9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708C631-06C0-48FF-A7EA-15FCFBC20B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F9CFDB12-E145-4120-B67B-1409A84944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35E441D-0F8A-4E90-8516-39F6037696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21E9278-3BB5-452F-BC2F-E53A95247C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8BE3271E-0F86-4BFC-B4A1-4D19F891CB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353ACC4-12A0-4AF9-B3C5-FA704580F8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F109DD05-3122-4958-98AC-10AAA60C0C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B6D0D5FA-2305-47D2-8A4C-17E7E197D8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F33A7384-45D7-417D-918B-57C75AAE7A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186002F-F1C8-490D-B040-7DF20FA484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DB25130E-C8B3-47A4-A283-FF213CC44D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23F83FA5-3A67-4DD5-A747-B372F9BF3E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DB7214EC-CF4D-4C5C-A3A7-E24C2065B4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F1C6EECC-3062-4D4C-A34F-99BE0D097B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4303AEBC-5406-4FE2-9B8A-B16DC0D1EE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5915E444-0869-4167-9309-0DEFA516C0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44AA2529-B8D4-4F03-BAD1-C87C6948B2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E65D6907-1AF4-4EF9-B6B4-21A3378E2F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3731027A-CD94-419F-B3D9-C7AE2C896A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9BF6451-179F-4D69-B744-3356DE4557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169A718D-EBB4-41FE-9E2C-71D6A8F6C7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657C263D-65CF-4A1D-8A08-990EF0DE71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D260DEC9-CDE4-4943-9227-C74D39FF7B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9560C6CA-48AB-4A79-AB8A-14AB23BB0F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6D6607E6-E6F5-47BB-B844-7EE215E963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CF40E6E-7CEC-4F7D-A122-1A7E66C8B2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D9077065-F788-42F4-9957-80F548F839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DC7F1EAC-84F7-44F8-9C14-817D57AE82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4306E98C-6B4A-4DBD-9A46-21518B15AC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B2D3428E-33AB-4EA4-A1D3-12881265EB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B3611315-A6D6-4B96-BB31-52B22FE7DA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F5CC668-D5EF-424C-903E-DD071BF592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A625187C-6725-411A-8377-9A24D1A2C7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A253A38-571B-4A1C-BE95-DFDC1A327B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24A7FC9-BE2F-4E1D-B8C9-0B230D208F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E8CB9B26-BB73-4BDF-B9B5-80E3563B16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E7B7419B-7654-4678-85CC-A918DEFBCB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A89AE40F-89E7-4871-8FBE-BEDA816A90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586B590A-A406-4586-AB29-E4B12E6C3E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56AAF634-E3AC-4B7F-B67E-6B3E56D306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8D56B64-34EB-4135-9D66-EACB932C7F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E25E579B-1443-41F9-A394-1E8F864024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DECF52F5-534D-4910-85C7-0F4E8DE842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8D52443-CE0D-4B92-B6B8-34E26D36B5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686901AA-B36A-430F-B25D-8A984910B2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1CA787A1-1575-4A68-A009-76DF834F2F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FFD9A93F-3908-4354-B17A-42FD88F107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921D38D-1F83-4712-A458-83DD727237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43F231F-DCC4-43A3-9C16-2207C1C617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F1E8C5F4-5652-42FB-BDD5-25D6836BD6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437005F3-5E22-4B41-A688-13D794EEB3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34C31E74-A879-451E-B215-B42CD29F91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3D4E7FDF-808B-43AB-9731-B71658D1F4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AD22E68D-3F9A-4890-B07A-39D9073A60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F45EFB21-B0CD-4D28-BA77-1F0F5EC8DC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47722B99-6FC8-47FE-8DA6-B99FBB0C5A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A62895F-31B8-40CA-943C-B76144AEC1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3629BA50-3D40-4A0A-A938-2E9C00EACF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BF93F030-EA9B-472F-95DE-70B4477389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3C1B0E2B-B751-4155-9A60-4C21437103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DB30184-13A1-40E0-A080-4973F7DB5B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49E48266-57B2-4108-BA4A-F221BC7671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C56C98AF-F433-4D93-B39A-35ACF26A6C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D83CC690-052B-4BC3-8217-2F4D92CCB5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32914B58-9F83-4324-AEA4-AF5E112FE0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4542924-8105-479E-A3F9-53A2FBEFCC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22870197-AD32-4AC9-B4C2-01491E5B66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3A22675C-28A6-4223-B4DA-E6AAFCC672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5C66DBC-6DCF-486C-89C1-F196772A36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B6B1ED7F-5141-4395-8B60-D7D0F0D2F4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3BB06FDB-809C-40CD-AE6E-EA659C3701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29EFE4D1-6ACE-4D0D-A5D1-378F395ED7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B03A525B-890D-487C-9D5F-3845F3636E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9E2CD1D2-D35B-482F-9712-4F3BB18753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BCD21D0A-096D-456D-9C91-1C454A66D7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75B69BA-425D-4042-AB02-350F3BB4BB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832A5BBC-7AB3-4BF0-96CA-D75E9593A9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4ECD4785-B103-4ABE-8081-2B3A40B9B9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840F6F2D-7EBD-4D3F-B570-A318B37755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FFB92E7-4D13-44D2-BD04-B78BA83ED4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53ABB5FD-A5DC-4DB9-85D8-D7C75DA167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BB7B5A1-BBF8-4753-80A9-4919BCF4B2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66C33FE-0664-4562-9B0B-A59103DB3E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16956C1F-723B-4660-A81D-5310979567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D88D8981-6425-41DB-8F83-5360F45EFA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164476B1-CC1B-420B-9B1E-B92253CAF8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04E4435-0857-46A0-B1FB-86A27FEABC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9AF6E4B9-C8C1-458F-BD7B-B68ED236D9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2D9D1DE5-5FAA-4A6F-A2DA-82EEB8C9FB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664458CD-68BE-4736-BAC6-70845CDD78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D78FD9F-2721-4491-ABF4-3158B96201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6D992E63-D3FC-47BF-90D0-24C0D3D456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D5EDC9D4-9BEC-465E-B8B4-74203D2371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4EFA3B52-221F-47F9-9B40-501DEC21FD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8062D9F7-1174-41F1-894A-8050E6A2A4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1DAD2497-06EA-4081-A3C3-8E28DA3D23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4825775-C4B8-41A5-8129-326FD9EFE4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24A7DE39-F67F-43EF-97EA-C55F2E5C18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D3D0318F-B162-493B-944D-7A32F7F676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5DA1F8C-8957-4730-BC12-7AF41D4373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BC803238-ADE1-48B5-8431-D6FB01C317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98133979-CDEA-4252-B89B-6E1927495F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7A3C95F7-E27A-483D-B51A-85FA80B0AE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536821CC-035D-4591-9E76-87EF2A5390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CF72841E-24AA-405D-A24A-D192B70769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315CB443-39F7-4ACD-88F7-F1D3DC1D41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2740B109-C566-4DC3-ADB1-3D8071501F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F008E36B-E583-4B7A-B77D-5AE5A21F92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65FD850C-1198-4750-AAB0-947F1AEC62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83C4210F-079D-40FC-8640-49157DE0E7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8AEFDC89-3483-41F7-97B0-2D69AA4E24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8EEADCFD-B9B5-4BBA-B31B-A46793DF98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1D0C7EC-F2BC-4BE0-B620-4E2087B5EF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F0BF8A4-2FE3-4227-B1E5-6782EA87A1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6F9E882A-35E7-4BE5-BDE7-61EEB69346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8C3259FB-B5E7-42A8-A5B4-88B78253CC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CAD032DF-FD56-4630-9A02-180EEB0BDE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7338C9FD-9ECA-4EEA-97EA-3A68D267E8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59F422DF-4E68-4A7C-B02B-EAEF1D6C7B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795C0784-F9DE-413C-9803-0BFF1BD490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875D6CBD-921A-48D2-8616-2824B3BEB2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44E7BCB6-55F3-462B-963F-530A8F4AF9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74E9A441-8FCE-47C9-9557-8F237AC84E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B960ADE7-08AD-4DAD-91E1-1458164921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4BC9EDE3-D5FC-460E-9ED7-1DC466D221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C221E994-FF52-4761-B00D-D1ED9A4007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2985E689-5FBE-4D26-B52D-03BA4A038C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778A41C5-82B0-4EF0-9FF5-A26E79989D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9F4824A-B144-4DE4-8A2D-32A1C4E7C6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165CEE1A-D994-46E3-93BF-F61B321192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2083F4BF-F341-4960-A045-01BB96786D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3BC1320-3813-4FA9-9DC6-A5CF510F44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9732F763-6445-4CDA-9086-6379D861BB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9C5F3599-530C-462F-84DF-BE3839C2C3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50F8D5B0-7B42-4E71-8344-064B7DA52B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ADAEB0BA-FD26-4E89-BF62-6AA2738D7C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808DFFBC-BC85-4F00-8888-B4E61BCCB4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260B6755-56DD-44D2-ABEB-626D26CA81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2CA4D7CE-926C-4EFD-A4D7-2716F743FA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3B9B073B-2B70-4D25-8139-AA647EBF78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A14DEF7F-E938-4F4C-8A68-3B0F690FED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EF745EFC-931F-4DA2-8E1A-E1E856DB82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E0AAEB71-4E17-4FEA-940B-84AE3BBEA5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44FD5BCA-E598-46EE-8FE5-653BD25552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184EE40-772A-4419-A56A-5D0754257F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DC73A939-F808-462D-8001-3916828182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7D5CE80F-75E2-49B4-A585-B7EB4B48A5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5980DD4B-F8EE-4C42-9455-3FDCC9D647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80170D6E-0BE3-4F1D-ABCE-2864621FA9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3E5C7D3B-0BD2-47B5-ADF8-7EB80B0510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14175A5C-5F47-4503-8D57-9F5C6DBDA2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69A071F-F96E-4A46-B8AB-4493B47CC1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38591C3-6BE4-4744-BE75-E195EC963A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FD84BC74-41ED-4AF8-81EA-665182AF65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90FD8635-9CDF-42D2-B353-6E8F770A04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B6EF408-6EAB-47B2-BDFB-CD943C22EE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83E04634-26C6-4E35-BD72-D2D993AFAE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CE3D37B4-A875-4EEC-8D09-C0917589FF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F2C2C2C-9BD5-46A7-91E6-512C794C09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3AE209E2-6EEA-457B-9160-09458D3EB6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88CC6B70-58C3-45A4-84BD-84B96260C5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5453C1A8-EAD2-4494-A1B3-47AC08EC3D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E3AA3A6B-C6BC-406B-8B53-E385489ED8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2A974B35-6DA7-44F7-A2DE-CE5A9D1AA5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BD7DF2B6-DCC2-4ECC-B67C-61A0BE3ED3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A611A276-A980-41BB-83F5-A9470F1C69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AC1FC0A8-F340-4CA4-9538-94C11CCF7F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8E674467-3796-4476-9188-08B2D485DC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E29700A3-87A5-437C-806A-418BA29B97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B656BCE1-1E55-40A9-A9F7-60AE3B0560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CE1B9088-C2D7-426B-9D9B-E4EB30D3DA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D2AF41E8-3B84-4D4A-9100-9C504CD884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4062CF04-1FB0-4D27-A922-839A2D0819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A6BF084-1EB2-419E-BD0D-E59459EA6D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20B62889-A150-45F9-B55B-71F139F46C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4C66D2FD-9FD5-461C-A6F0-E2A68EE76B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B07090D0-D020-4E93-81E8-78A5C11992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A2EE930A-CBFE-4C0B-842E-69113E36D9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C606DCBA-151F-4D53-B7D4-8653C2D8C8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7BA868A6-D235-4D82-ACA3-D3EF10CBCA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CE089BAF-8DDD-40AB-AB0D-761F0B39ED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9549D06F-DF6E-4CBB-86EC-A946201EA3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3C4432EF-BBF4-443C-AD8F-E08B332E72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1DA451E4-DA03-463E-9490-2E79D552DE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FC4E6BC2-94E9-46A9-8405-6B55B307CF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B1BFCABE-EAFC-4416-93CF-A035430938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448365C9-23EE-4114-87EB-5D77F709F2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924C36EB-E13A-43D9-84B5-BDF5495307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87C7426B-7755-44A9-8241-4F839477C6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96D4A91F-1147-4B78-84BB-8640A237E6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4479FD41-8933-44D0-986A-11662592F5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BEA82A29-4D68-439A-815F-E4E5CD4711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C4B4DDAF-DD15-4CCB-B29F-B46CC2023A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5A378E2-4D3A-44AA-98C6-0FF38DA18B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F278ED7B-D08A-4033-87C9-5D1744A798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C6592A6-D724-4FAD-93DC-8700993834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D3778F09-0C2B-429E-9BA0-278568F0BA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76F26F18-4197-4064-B0A6-16B8928648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424E128B-AE2D-40A6-B53B-BC786DD209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E67A319D-4B80-4FB1-AD57-C418736AD4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DE9EBDA-2C43-4012-8358-2185C4ADC6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7DC5C4C5-4D5F-4522-8298-CF2647CB37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8057E2D5-1DC1-4471-9BB4-84EAD3132E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234918AA-9DF3-46F7-ADB1-F5DE300B74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D4D5F879-84D3-4BBE-9FD8-A1E7F3E637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A7CD069E-7D61-4D90-BF2E-2E471E1829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F1AD62EE-91C8-4C40-86C1-C463E3D6FA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33BE444C-D102-4067-9074-43F4751D5A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714D4CCF-86ED-4F7F-B24B-4953A06EC8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6B1980A4-1BC4-48A7-BFBD-5E00880A27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C16129BF-D4BC-45E4-BB45-D5E5AC1D11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CED72BCB-0DEB-4FBA-9613-97813EBB96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33B60046-5DED-4528-87DC-AB9A999BAF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65D44261-6658-41E3-80B3-C668B4C36C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596B2790-F288-4B88-BE38-ED0EC72339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78B2C5F7-1760-4933-ADF6-16E5A53D31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22E7A7E8-16A7-4C6D-8265-5334CA8B64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E6FABBF1-01EA-4B10-8B66-9B674EE405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7D40ECA1-BD4F-426F-B3B4-4B9218E9A7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BD592826-330C-41F4-AB97-5B0CF49445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94917BD-3A9A-4686-82A6-6CD6A6210F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C64675C2-DD35-4AA8-9B6C-BB8B9599E3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9A38CDE7-5BF0-4C51-B3EA-551A334538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3C9A9B8D-63B7-4F5B-B400-F91FC26B11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304AB860-766C-4A14-9AE4-FB4871F8C9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AF51D94D-BEC9-407D-B20D-D37BE4CF15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C75488A3-FD0A-447E-A0CB-A278D21B70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4D38CE76-82E8-4552-BF1C-F8ABAB334C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3CE6FE75-B803-4DFF-9A0B-E843844C9B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1665396E-2435-4C25-B50D-33BCD97629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6F9CCED2-4347-4816-A70C-AC2674F169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EC8A4A4C-A6D5-40B6-AD88-C936AEDB9F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CF38E8DE-1F37-4439-8263-6373640994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B83E7E4-8E89-4147-9BB5-7CD2EF4E44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8B9B2C1C-D5E8-4F5A-AD55-AE2E59B60A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D24DEA6F-EA9B-4051-93FC-1E7F393408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69DDDD1D-0FAE-489A-BB3E-C504F98DDE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649D1247-FBCA-41E6-8B01-6288EA1201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8CCF2AD8-4B9E-4908-9EB6-78F5F69BF0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1E3346CE-DFEF-420F-8866-CA5D4C7BC3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19EFB509-9C58-4395-B450-AECD6F6907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5C05FDE5-74BF-4C32-90AB-9D4A392DA3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30C1C949-8ED3-42DE-B804-62B4F19835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DB1A1D40-57C6-4168-88EA-DD60CDFD4E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2CFCC9-8E7E-44D9-9AC1-0E91A9DDAB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DF657DE-241C-44D5-9521-1E472CE41A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6FF93B3F-1602-4E1A-9C02-58F72C256D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B4C7F456-AA79-432C-9D63-D290870D0B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CA579EF7-940C-45F2-AC94-8E8526225D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5F245307-D510-4368-BC6A-43CE2F1CAA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15038492-AA8F-4521-A47F-1B6863BE65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4B77112A-812C-4CF0-8EC6-892AE3C5FA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81232155-913B-43D6-8679-AE741B1D43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7EEEE4F8-6485-45EE-8581-1D91A8A3B2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B00D3C4D-6C76-44B4-851E-72C4726B27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36B5C1B3-CB6D-423D-A46B-8812F00E5F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A25CC9A8-11E4-448C-9929-831C53A9B2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DD9E34F-7B11-406C-ACFF-A7EFCC9BD1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AD05485B-AD79-40A5-99CC-CE1CD426D4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912058D4-99F9-4868-AD09-E0C97B6EFA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0478DF5-EB1C-4AAD-A064-7A58325D7E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AADE323B-0CBE-49CD-AF2C-FE4DC004A8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5CFFB50-F06A-457D-BE15-AC4B4E0F06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BD0C1DCF-5763-4803-B995-1AD205F359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F2AC34CF-7760-4217-8273-CD89C0890C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FE20B31A-D83D-4726-8277-1EE7777BE2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5189700-F930-4896-B58B-B7FAFE4122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6C8586B1-E707-465B-A697-943F0DB436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29A23530-B6F5-4970-9FAC-1DB6B4F65A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48538173-0FDC-4160-936E-D606196A64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23462362-1FB4-44F3-834E-FB3CBC4F40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DCE38FA2-38F2-41CE-8D62-8AC1CC4AA8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508BE27-4D50-4EA9-859F-6171BCE764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9748040E-F06E-4F7C-AD65-022AD7374A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F835BEEA-D3F3-4075-AD1F-154CF56111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511FD61E-41D4-42D1-9165-E9C334B83E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9DC6DC39-6127-40B1-BF96-8D8E5A4502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BFBDFAFA-7432-4D17-9C07-DA32800ACF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F6A3AF74-8331-4EC6-9082-849F9D4CE9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7047C8C2-3213-4E15-A9E0-E8BA83F347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BFCB664-915B-4AF0-AA9C-83B0A68AD3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62D2D60B-4DC2-4B2F-AC69-F17DD766A8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85DF4E4D-90BA-4225-976E-3584CFF89B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D7FBEB0-2D29-4D40-92CB-9B40C8975A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2762180C-CA25-46E6-860D-F8436D2F0B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2F562936-02FE-43CC-92C3-3D5F6CE1F7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4B94A49A-AE4D-4B49-8A45-34E9EEC818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74DDF46C-AABF-4995-A864-0227B72A9D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E1955CAB-8CC4-4CC6-B26B-5298D96AF6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40EACE8-E2C7-4E84-8833-F125DFA6A1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1A289749-8B78-428E-8AFB-9EE6C79CB2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2BF4166B-72C2-4C2E-9070-8D3DEA830C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7F507D23-0C0B-4E6C-83BD-365E4F4356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8884DC8C-E5C8-4BB7-854E-294AD7468B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2B56C17A-1B7F-4A42-BE90-AEB4B0FEFB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E4218366-6341-48A3-95DA-E2886714D8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4ABE405C-1943-4ECD-87F2-CAEA254893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FC4D92E6-99DD-4BF9-811C-199AFAD551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93FE8BC2-8275-4399-B595-590FF0FCAF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B8A0E450-B59D-4FB1-ADE1-91A6AD3527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ED70A93E-10F3-40C1-836B-50819EC54D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DB4DB5B-95F1-4B3C-8889-2C648241A2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9FDEE5AA-8FE9-4751-BB83-BF9CC60068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B431906F-DC2C-4F7A-B406-CBEDCACBF9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E049A9C3-A667-42CB-914F-9600AEF6E0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DD9C3B3-B761-4EA1-828F-ABAC008061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73A3FBCE-69F3-4632-91B2-C17E4D40CB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4319DC5C-95C3-487D-93A3-F1ECA72C30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F21D096F-CAD5-4C81-BE98-2502BE3255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771AA943-4EAF-4CDD-96F2-1525D377DE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BECCE718-DB65-4FA3-8FC7-51316060A5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90834E8E-7890-478D-A164-D2EB0E738E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7B0EAF26-DFD5-4894-A133-2942682D10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8BBDA4E3-F544-4EC4-A0D8-F7BB1C0DF7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74022753-056A-4CEF-9FCE-99F00E2673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969A2FAB-8CAB-45A6-AE99-1C456B9458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C547F978-35E7-42E0-BB67-49120FE219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8CF691F6-3CBE-4230-947F-F7E630BC7B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D4744521-0A26-4CBC-9FCD-307604AEE7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20D0678E-400A-4308-8D67-E0D1E8B09F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86BAD27C-4302-4830-9477-7CF458C40D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EA214668-44F8-4F7D-97DC-463FE11D16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2539B0B8-9478-47AC-B18E-CAB6ACA5C3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3701A69C-CD41-47F0-B9A8-9B21800773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84B0C046-E6E7-4463-96FA-7F54F07268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79FB18D8-BF21-4C7A-928D-B9755DF60E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7CFC1147-733F-491F-BF5A-9465477260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9836A90A-88FC-400D-B2D1-7B3DFD7DF9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6FC34FFE-1759-4DF5-8D0E-863F894914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897A8682-7562-4131-8E8E-386066CDF4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FE8C9901-1767-4D96-9D60-C1E2DB18FE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4E996F59-D8B3-4B5D-9078-210F308FE5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2EF59F9E-66F8-4647-B4BB-77BFC642D0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4BAF4919-0425-491F-9201-CFF4EB8494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952428C7-D5A1-4FC6-ABE4-BBEE116FAB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14DC092F-DE71-49F6-A5BE-AB09626A71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985908EA-4E9F-4CEF-9F25-BABFC5A57E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A9A50118-4E55-4304-86B0-1D9E288DEF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E06607E-872A-4A05-B634-6D7B8AFFFA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17BB100B-E524-46E8-9370-38C2648098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527398C2-1A34-477F-A08D-EB2C8C99A8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9AA312BA-2EB5-4828-B373-642C30B88B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F96FE6D3-6462-4E35-926E-88977B274E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74081494-903A-49EA-AB4B-F956C62C93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A84470CE-6C8B-4190-A4F8-3A513A699C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3A7D445E-46E3-4D89-A85C-3AE2B62CD0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5A300790-43EA-4A09-814D-24AB479238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FC4A36A5-F289-46A8-B858-3694EB463B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F9284B81-4312-423E-B15C-742413346C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5FEAA9FB-3124-4F96-82CB-8A32432A4E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A8C31CE3-CB51-41C8-B91C-9C5E2CA35C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1FDB6487-62AE-444F-9FBC-D064A5E925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8DDEA791-F9FE-47D0-AC65-83D176F56D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360EA156-6710-4E0E-A86F-7F5B57B6C3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CA0D901F-8F65-4465-A048-7FFCC8881F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B1E03E66-1C93-45B5-8B3A-F6D702D888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F91BFE3D-D195-41C2-BF72-7E54F20046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1B347477-A295-4231-9895-44ACF78812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2059EDF2-7027-418E-9E86-8C2599F0BC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3AEFBF03-0BDA-4B8A-9903-A5BE1E79F6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D6F9D53B-0D73-4E34-B262-986FEF44A4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9698FE2D-C994-4253-98A5-0E45AAA396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08542F7-F3AE-41D7-8306-2A490A7964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A290E63A-9B6C-4EB8-B891-56566FB50C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D368D13F-5930-4EEB-836E-6E0638CF6E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EC09FA2A-2D9A-4032-A6CA-78CA3127AD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4E64C8ED-FF87-498F-9AD7-66A3C16577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BA8F2BC7-C856-4DF6-AD22-E4D6A10662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A5FE4877-FDFD-4144-BC7A-2C5F9CB08A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FFE31E5-7948-4F62-9A1D-2777A495C7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AE94DC77-557E-4ED9-B1F4-94AF694DF4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6B36D541-06AC-4CB9-A239-E8C1A9E08F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1CDBFC66-433F-4219-940C-A5E01C61D1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DD91E524-F595-42DB-8803-B360165039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61D4EB41-24FA-40D8-ADD6-7CEED57319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70891405-5CA0-48EF-B138-CF97B51556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382C6639-EDDC-480D-B35C-B83FDC1FE2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A52059CB-774A-431E-B1D0-C5053ABEF8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5B36736-AEF4-461B-9916-D8B17EC82B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9941D2F7-F88C-4B8E-99D4-84D41B545D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511157C1-B44F-4BA3-8807-A1E25CCB19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E3C357F9-F3C9-48F8-95B2-970CFE0F16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80522378-9324-44AF-B1CE-902271B27D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4E97752-0345-4F09-B4C8-C1EE874122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A744624E-70C5-4353-A5F2-9E3B0D9524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302A995A-ECEA-4665-A2E5-8FC3E04989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D8DF0C75-B2CF-42EB-AAE4-3A485386EA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C4140053-ECCC-4912-B4EB-F8AF88A02E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D510F08-DA70-46E2-A4C5-6BD34D9DE0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4B0D7C8-585C-40ED-ADB2-B62980D8EE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A34B8BC-81D9-46B3-8B00-A71B4033A1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ADC3AFCC-54F8-4901-A020-2958D3D5D2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14B3EFE3-0716-4390-822A-890C8EADD2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E535908B-263B-470F-882F-FFA36C3465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7AF40C5C-FD42-4140-823E-6F3286CA4D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5CF4246-4817-4FDF-8C96-D273FC37A6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31C4EB6-1706-4297-A477-0850F6333E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15C3FD7C-4C92-46E7-B782-8C1B6C6540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7696CFCE-8A76-46C1-84BA-A1DB525316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D08E16E2-19EA-4AC1-98CC-C15CDA87E4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10C8F3DC-D4CF-47DE-9C60-A76584AA91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61A1A21F-3761-4F62-9201-4890144BBE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C8E7A1CA-9715-46C4-AB77-7CFC20D040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F1BF07CF-BA43-421D-84AC-999B85F9A1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C7355A1C-916B-49E8-9ECB-FB9E18271E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CEA76B2D-802F-4470-9962-661D4934BB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A509BBF-C312-48F1-8DE4-0EA6EED044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B03D788B-93AD-4F6E-9FFF-7159330A9C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3705C75C-6607-4EF6-A95D-88A3CB15E2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F37531D1-B7DA-46C2-9B90-3ACCC8B60E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7A6CC2E-EE6D-4137-9DEB-EBA8CC9DAA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74B73A35-AC5C-41F8-8068-DD74E67AC5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B28F3D5-E3C5-47C0-8863-B91BB0C70F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9049C4AF-B17E-49FE-8E98-6194F82331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71AA0AF9-128C-4258-B4A4-D7B5F4EAA5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DA41B518-13E6-4619-9F74-BC74F27841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AA89AD12-5734-4D58-836D-E47427A433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F94755E7-97D8-4002-92D4-690C82CC58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5EEA5455-060A-4B95-AEC9-7E6A121F4E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C0E52C9-98BE-472C-94C2-E9A053DC0D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9CC33D4C-B13F-4B37-BD2A-49C498FA78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3FE42B68-5819-4778-8014-C1D6B67CDF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E61962E-0A5C-4D82-859B-43A4D9C752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2C5EC630-9A13-4052-8667-C999B47A33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F4DB5058-2003-43F6-8C01-F0D2EE058F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DA863B7A-FBD3-44DA-831F-B9CDBCC1D9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CDFE6ACC-E241-41BF-82B5-C3715C7F02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96966594-B5B9-4537-9D11-2ACE035056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423B8CED-B0D2-4D70-88A9-C019A30CFF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90E015DD-0682-43FB-B788-29C1DE1380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7B9D4C8B-D964-46E4-A11E-806BB7340E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E6FE7994-1A85-4D3C-B071-046E0A99E3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8E540AF8-2BF8-4246-84EE-1A077530F3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BC93447A-AAE5-4D91-B9C7-06259FC65C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BA9652BE-C198-4E2A-BDD0-52975521EF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ED09CC44-FED9-4B86-A0C1-1938963CE3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96E6594F-1DD6-4263-9F5C-D4B1E86494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9D55789D-DDA5-4A52-9114-EE61AC8FEC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27CEC345-F6F1-4B99-959C-9D01F0B1B8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7C5A0E9B-6545-493D-89A0-73C24C9379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2C78EC33-8F1D-4185-A3A6-D2A3759B49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C3B42A0C-D284-452C-AC11-54E8D53E6A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A79E0963-090F-45EF-B2BB-2FDD6C51C4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49DF3FD2-335D-402F-B9B1-B4FDFC482A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9BDCCB8E-61BF-481E-B7F2-8438135F26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723943A3-D624-4DEA-8BE6-1C4FF77CFF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7FEF06F4-E5C8-40C8-9208-B3FC31FE37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441A5BF0-6439-484E-B12B-9E18DF603A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B3F90932-8A03-49DB-876A-074D1B1ACF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4094A9A1-1DF1-4792-8409-BF8FEBD0AF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139FA39C-40EC-44B5-A0F0-0893455763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CAA052B3-1EC3-4CF0-B328-E5A6C21486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B266292C-EB35-4F85-A623-8E393A55E0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E707325E-AE52-4A92-9F46-99DC1DB4DC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4C38F39C-1503-45DC-9A68-E33C2195F2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7A2CD5E3-613A-486E-A437-55218F0B77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00481F01-B4D1-40C3-A699-18154F8B6D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FE8FAE0F-B5DB-4934-8B69-7F27B0AB82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86C31852-BCF8-4D11-B742-864FA2E7FE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9F1EC966-A4EB-4B35-AD8F-95C6020F5E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A58B0EF5-FEFA-40A8-A27B-95601A75C5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F2133EBB-2113-4F6D-AE59-D85958114F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DE581FC1-60C4-4583-9B93-3B770EA83F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BEAFDD4C-0CA0-4AD2-B6FB-7F03B2207D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AEE6909A-87C5-4A79-8EC4-CECD97D429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8311A9E3-235C-49C1-8CE9-E5C8C6954B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7ECB4536-E3A3-47A8-BDF2-D331845192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58557B2F-386F-4D96-BBD6-C655B66964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6AE9EBE8-9FEB-4D9E-8EFA-4BB0F91F9F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A93830B3-A265-4A8B-AEBE-09068E3E65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307865C3-C956-403C-9BEF-6BC84EBF3E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EB2615D9-AD68-4D42-A4D2-0620E07E2B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660147E5-3D08-4C41-BFA3-EC63836A1E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ED0C740C-70AB-46A8-90A0-310CE639B2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1B9AB775-1C0F-4C69-86F6-5830D5C33F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D5850C3F-98CD-4F9C-8127-A397090FCF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C863DE28-DC71-42B1-B737-26CC782386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6CCED829-50BB-4ACB-98C1-F8DB99617F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9649C2DD-F4B7-4134-ADE7-45015CA755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65436C60-FA29-46AC-BF69-CF2090E06D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01047575-4897-4956-8C1D-B45A5058BE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538ACFDC-3A84-429B-B9E0-3AB0B14305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A0121C97-FDE1-4DBA-B6CF-95D5F45441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A645951B-81F9-4B21-87EB-3C32717823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F9B7C20B-1EEA-4C59-8169-B8A18D0F35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44012AF2-D919-4C2E-B64B-049274E0F2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E9CCEDB8-264C-4D9E-90BD-6DEF3EDB02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BBFD85BD-DB5B-4AB5-A65C-6AE04003A7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2277A179-3982-4655-9499-6486194C60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71F530B4-6603-49FF-A453-A54B571D1E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34E25E97-3CCC-4160-8FA3-F8C3C9D391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C8920FE4-C5CD-435D-AE5A-06A380AA3A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8E3979D3-6DA5-4290-A1DB-555714F41E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13CD49FF-0BD8-4157-A7A2-A35C4770BE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520D838D-F85F-44E1-9CB4-88BCBBF690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FD6D38E2-DA33-4E79-BA8F-8C27535AE9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8CB17EA5-1F42-40B1-A5B7-0A7F061F8B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21895EFE-07DD-4739-9FB1-FC48C092FD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6A508DAA-CDE8-4CAE-A3CE-6A00DE0FBA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2B36027C-55C6-4D0A-BC07-06091EBF0B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A75B3E1F-3037-405B-AFA8-3CABA20569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92927D6E-78BA-4DAB-9DFC-F291CA332E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6E826052-859F-4B11-9052-F042BA2AC4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23BEFBA8-128A-4C50-B4C1-477CB54F4E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9A6DCB74-7F70-4671-9539-0A0661C09F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3A5CD363-55AF-4D77-9C02-1BECD90904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CACF2873-1115-4131-8E2D-CDB2DD1250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5010D069-D50E-4C02-A902-4AF81BA6C2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45A3C956-F888-4F46-85F1-8E6ADF56F5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962D72A7-0F10-4B4F-BDCE-31149962ED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64E6E0D7-5E75-4A4B-8C6D-D9E1CEE338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D71339F0-8D2F-48CA-BF3C-78876D5B73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9DA9A7E4-203F-4CD4-B303-5F1B93DBEA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EF9C9B18-1884-4659-8913-36B5C209D5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F4570FBB-E047-4588-9BF2-9D86F55E1A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771C5FBD-C6E6-4719-82E2-EEE052A7DC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46C7DB8-E010-4229-9C11-5A8728EF52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771423F-5E90-45E7-A66B-C59BC9C456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158D0975-F7AD-4EDE-9CEF-54E8571937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35417BB8-9304-4DAE-BCAD-1E9B7523AD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FCC5FDF0-3774-478B-A1A4-75298CDD99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67A2229F-3468-4EDD-B254-D58B3AD3CA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D27879C1-8B15-48A2-851D-3A38780508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195C63C7-B702-4689-8581-F679CBA2D3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AA4EEA87-0A87-4098-8F90-DC6F19CC59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97B6B109-19DF-40B9-B824-DE96CE5C62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6828661D-572A-4328-A065-FC7635F006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AAB07261-A004-4C2C-B5ED-312C61CE39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83014F2F-2DC3-4499-BDBA-A941194BC2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AA555D4A-707D-40C5-9478-56E44A1730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3D7A2DB6-C071-4A20-BC8E-4BA151FD2F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1FBA7E29-BFA0-4DF3-9F4A-67506C6435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9EFF3848-E1C3-4550-BA3F-AE8D464BF1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84F4D385-CF21-46BE-AE58-615595CB9F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3B70317F-DB08-48E2-913C-B6C56FE44B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48017AC9-3341-426B-B35D-8F681C270E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A96075E7-5BFD-4517-A009-0A3C728C47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D37CB504-30CD-4E12-B20D-564C602001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F6A3FB4B-23B6-4DD9-90F6-E03A737E1D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88E7650F-460A-4A27-9782-32F5B0CDD4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369180E7-53F8-4DE8-AE23-6270357634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6ADF2B5A-1FF8-4F38-B7AD-741038A7FC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9E1E6027-CC13-4290-A2FF-392A208822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CA6C76A7-DCC2-442C-9FB0-DDF8349533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1863778D-472C-430B-AFAF-47AECB36C3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5374971E-5BB3-405B-B2EB-B7AD8DBEC5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3F6B33B8-4E8D-4C5C-B331-C38D56719E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B5FEBC2A-C5D3-4020-B0FF-707FF89D3F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A68FD553-ABD3-4C49-9452-E07462038D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8D0BB8A1-FE40-4CC0-8C7F-3A0DDCFF44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4A4AF15F-69E2-4FE4-A913-B957BD1F55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8A79A88B-3D61-4902-80E3-4F2EC0F7F2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6A0C397A-7AC9-4727-B6B7-76E72A6270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4D9CE2E1-025C-46D0-97D9-452177DA5D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D0EFC0EE-04D9-44A0-B9DC-04407A5BB4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5EFFB91B-7CAD-42BE-B472-9888B8C6EC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67493418-B6A4-46FD-A479-F006CBEEE1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5DCF5251-6611-40FB-BBC2-121E3E29D9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E684749E-D326-4025-BA02-FDCAD22856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0A095139-E0FF-413A-B42E-0C5291441C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E1C7FE36-51C4-4115-8AF6-B1A4EB42D5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E298A4C6-A714-40D0-A8D9-3DA230EBEF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38E7BEDB-013F-4C37-9A85-6FC1DC8836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FF380B9B-1740-46FF-917B-E07640EA34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8556AA53-6667-4350-87A3-210D637107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ECA39D13-52E2-40F2-880E-CA654E84BA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5D373A84-5970-4099-A51B-655CD2B93E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76E45439-B710-4FB9-986E-7494CED5AD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232DBAD8-24A5-4758-BF36-D2B877ABC4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442F8B45-8392-40CE-9EA1-6189E676A6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F2167F72-8C17-429C-A410-4939CCB6DF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5136F928-CC60-442A-BD0C-2A98F6329F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31FD6639-9ED3-49A1-8720-9CAB6290A3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B550A3F0-1142-4CA9-BC68-3ED1A2EF01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D4B4A8EB-56E8-44F5-A44B-8559B84F9F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4A256118-8034-4185-B93A-2C21423312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FB3A933B-1434-4302-867D-66696F79CB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C3A054F9-D9E4-45FF-8343-2F424939B4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A2743A88-E9DD-435B-9D00-272CE95705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B36E9571-E94A-4EC9-A6D5-029A28653C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4E5FBF67-341C-4945-88FC-D118CD0E1E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3ED4481F-3557-45A5-8346-D351007637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87DE963B-D7D6-4053-90AB-678EF9A6C2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CEC3160E-F128-4877-94A4-BC1BE3190E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46AA5D3F-2BA6-4E44-A644-8C00F81CF0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94302CDD-EA3F-4E11-9FEC-63833E5E19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E6321B66-C564-4946-8EBD-2CF537CBA4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EDE8105-2124-4FF7-B110-30C53B453D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C7403805-DD14-41FE-8227-77AE0361B8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7CB7C192-34DC-40DC-B403-1FDCEB7575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8A69CDAE-FFFB-431D-BA30-696AD0C083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1F6CC4CA-F169-4591-8875-075A7CD8B5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F2C0CA94-0EAE-4A88-84AE-01BA6E372B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F2B54062-EF24-40E1-90B9-3F78E13835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FE1A3793-71B9-4069-A986-454013C559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5717DD85-7423-4A5D-AB56-18BE67EE29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CD35A7ED-90E3-4D39-A221-465FD380A3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87E72F00-F034-4611-9CEF-91E39A28C9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9D723CB0-EC27-4EFE-915C-76DCEB44D5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1B340E28-5AAD-4852-A9D0-21D5493C16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B55F1DA1-D2BD-4400-B097-EEDA9BDDA2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02FF5328-4F9D-4AB5-AA95-447D06B4C6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A760641-02DC-489F-B482-DAE7606F25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DF067972-3023-416B-A285-75E84A67B2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691AF8F5-CCEF-4156-8D95-B294BBA4EF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95DA717A-1C72-417C-B6B3-443F831807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FC5BB07A-8F57-4455-AA1B-8F4A732319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CA7390A7-2DCF-4964-9DDB-C29113D924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E67FF4B9-20A4-4803-A309-C1EBE91A4F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4FEDD5DC-074C-492F-8934-11F114D80B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178FDB8A-DCD1-47A3-BDC3-FF84944071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E86A38D0-BFA9-45A6-A47E-6F091B1562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53704451-AFE8-4B16-A7F3-38A0FF1940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23E0DE50-38EC-42C8-9176-32979BCE4D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E8CB0F60-6871-4BB7-A69E-32439D37D4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5AD91D72-DA11-45B3-A91D-434684E643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FD12365A-00EE-4C55-8BAF-E00D349650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42BB8D23-3180-40CC-93AE-FE314BE138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89E61F07-0346-4425-89B9-FF1C948A0A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AE394A06-A5A0-4F23-9062-371EF206EF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290AAE73-05EE-40A7-852F-076A828BC1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B5E5F783-6C2C-45C2-AF34-DB2B182BC3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63A60EED-E59B-4E3C-AFDF-6F5EB61766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AB002B37-8EAA-44E6-8895-722DEEB0F2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E3557C1A-E9AD-4CB6-8C01-5DA3CF4508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9CFF6460-A317-415B-880E-FF26DCC2F3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2870A4BF-3F08-41A3-AF80-3EA035BBCE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4F1182D0-8A12-4F28-A7A2-DECCBF7DF3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18A4EB01-55AE-4756-A1F2-99C447DAE0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CF23FB84-A06B-4A00-9B2F-2BA873A7F9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1F2905B6-7C6C-4CC2-BC70-F81B7D2A1E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9A611E9A-9D40-445E-B0C2-06CC461732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EA519DCD-093D-4FAF-854F-C67EF536D7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CCAD2B20-574C-45E9-876C-0172756FC2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FB13CAD3-DDB3-4745-9F77-0F0EF25C9E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DF71661A-CEC1-4663-B5D1-3CB4385820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4A44A7AE-8C20-4DBA-8BE5-C4ED45B1BF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5AD111AF-2084-4906-B366-FEB91383B7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E18ABEE1-3BEC-4612-BDC1-1823995A81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716F5153-97DC-4AEE-B687-AB4C6170EC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97F8F34D-013D-4448-BDD8-667F782619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3B260B27-5886-4FED-9977-E6D37D1FBB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A77B09DE-F95D-47A1-B5A7-94C6168C04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252164F3-464B-4AF1-9251-162AECFAA6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A4633C68-5270-4D14-A83C-27D05E4779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44158CA0-6D76-40D4-94AF-A299974861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ED14FD0-5E38-4996-A532-546F959EB1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9B7B1430-5996-44FF-A80D-5009C7AECB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53A3A349-A575-419C-AC5D-8792D03FD2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8DB116E9-AD4E-49D4-B656-55FB26EBAC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57F0C7E-E646-4B06-AB39-A3667C575D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EC24A36E-6060-4BD1-9E74-19EE7E248F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9113BD95-7789-4C57-BC7A-1CECA4F71C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58EC16A2-E996-4A8D-A41C-BF39BE3AAF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F07CDE0-180B-4212-87F3-4DCFE968F6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D6C11EA3-2AC7-4BBD-BBC0-7B6045C711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F0F9D7DA-FBB4-4DF9-BC8C-D2F23A8353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52C35033-A0FE-457B-83C5-6342126294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94628B4A-BDEA-4021-A1C4-0BA5A847B2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A888A5CD-0F22-4722-B09B-84AD201AE3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E93C7548-A29A-467D-AFD8-2F98452D25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4A663E8B-488C-4A78-8BF3-B702651F6E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F8E871AD-B029-45A9-BE8E-0599797E43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5A928335-89CB-441F-85A7-5348229CA2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7A0CD072-33FC-44D7-B5A3-9A9291046E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3D46FA08-94EC-42A2-9F3C-C77870F6CE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BC808D30-89AD-411C-8359-A778438A2D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E52B1DE6-6E3C-4810-9417-2EEC7C67BE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BBA66A2F-7EA4-47E1-9537-8C231A2030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09D38EBC-2D1F-49FF-96F2-40DAF4C870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0C5B201B-E983-4B8F-9601-8B96998CCD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8C62C55-64A0-417A-A8D3-DD1106EF26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68FFD3DE-47C5-4358-BD0F-C88B2E20D1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8E70F7A0-2E38-4C26-9EB9-1AE350FA99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C9735276-D1C9-47B8-9823-94CE347C30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5021F25A-D8AC-403C-854C-A9E3A39EBE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4CFDDADE-34BB-450A-926C-EC2BC669DB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9D881413-8A87-4DDA-9FB9-74FD7E70CA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2943E1A8-95DC-4C3F-97F1-2D839BD733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64B1184-04E3-40D7-84B0-D83E0F2E3A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E6881E96-C3F5-4008-918E-47B1BF5BFD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B25707AA-747B-487C-AB3E-6F7A882CDA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121D35F9-ED8F-49E6-8CC5-95B1300E2D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741BE5F0-91DE-4D87-AFAF-527CD34F64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D90795C-E5A4-4222-B3D3-B2229E9236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18CCA7CC-246B-4A6A-B875-6BC3A19741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47B51CD6-E626-4733-90FF-267B56ED41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D80DC169-E95A-444F-889D-795BE8178B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7943A5DE-FB29-489F-B321-13081B67CC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62D787E2-F2C7-4422-A693-12EF44D8F4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27D0DF32-5C70-4060-B579-C26095CF05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4776BCAA-0F9D-400D-9F6F-C902B10543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AAF982F9-C923-478A-AF67-503340D85F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C4B788BF-B4E5-4A75-977A-FC1E91500C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F0DD6E03-C56A-46B9-A250-E78F300E21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24569E18-946B-4D0A-BBF3-F470E76478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8BA035F9-3E7F-4D14-9473-0F30DE6E98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DB07DFA4-F872-40AA-B1B2-5BD0C3DA7E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B05785E9-6629-45FE-9CA9-009C674BCB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3F8A172C-4036-4866-99F1-5FEDE21C9F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0C8306EC-4ACB-4B69-BA2A-865CD1D857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392FA63A-2B64-4E6B-AD57-EF485DFC5E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161AFB3C-EE36-45A3-843F-F741E7A95C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F088EB52-5330-460E-83FD-DD7187449C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BD6D7B60-7469-4250-BFD3-EB97317471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4339BAD0-DD01-49DA-8834-C5541110A6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171EFE4C-669E-40A6-80BE-1E4BB228AD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9FF4F3F-D7F2-41C4-B339-9502F95C26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9B0AD3F9-3938-406A-A6F8-F424D6F25C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4857CF4D-6F52-4DEA-90CB-AE101E99F2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6A268CE3-CAA1-4930-9E2F-38534B25F1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1C149F10-2678-49CD-97EF-D1ACF5D1AF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3C00FF3C-4BC6-4E7D-8954-0B7FD234C9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14FC82DC-C89D-42D0-B258-1A9664FCB6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31D54BA2-CC8D-4CAE-8047-2142A39769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DD1FA64C-4D41-4C23-978E-C4A9B94BE9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7C331D4-8ABB-46B0-885B-3959179AC6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B0B67FE7-415C-4F8C-AED9-552474DB51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42164994-5CB6-46B8-9B6B-E117ED34E8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47756A62-EC7C-4625-BB83-AA55C94E35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AE1033D2-B23C-4E82-A563-C10AF590FB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8D8B9B5C-9E77-41D3-A6D6-692662B3FE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C5EDCC16-AE70-4021-9AC3-D91FC3097C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DA4289D4-E0E8-4A3C-99EB-7FB8C50743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24B8DE67-82A4-4CD7-AD3C-E635945431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1BF59FFD-EA88-4338-94E9-8AF4322C94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DA29C042-0109-448E-B6E8-8A4119E265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CFF20463-92C1-40BD-9838-9CFD8CC71B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BD36200A-CFC1-45EB-91E1-7B7FCEFAE2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030CC60C-EA55-4679-B7B5-6226F8E054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D2C03D44-9F9F-493F-8B9A-713281E044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E2399348-A77D-4D43-8CAC-2D27A9F32C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4062AD07-BCFD-4FC0-B7FE-BA504BCC58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6C297501-BA46-4546-9955-87E8363970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846B7DDF-D7D1-48AC-B79D-8938657A46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14B9D904-570E-4331-93FA-17A8739A22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011225A5-4A31-4CBA-AAB6-DCDD1EC0F3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290F062B-DC51-46F4-8820-C851520CC5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CB6B58F-1C8E-4C28-9347-194FFB06F5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194A0D86-57C5-4E78-93D1-32D83D0605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E6B31BE4-B54D-45FB-B6A1-B13402655C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0C2E961B-ABB1-450B-8288-9AE66AA733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D9C8AB47-EC7F-4BFC-9B15-5446DD586E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CD94734A-1C4E-44B0-B18F-8DB30451E9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B38A49A5-502C-4607-A769-6FDC776DDB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1A675DD6-0800-453D-B9A5-4527E9BA98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F8F22D68-C2DC-42A8-8057-CA2F45FC76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E5E491DA-B0F3-4369-9019-537DE8B5C6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9F3A958A-ED52-4662-94FC-84D7B0E287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317E634E-72E3-4CDB-9641-18FD686EDE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2364B257-608B-4924-9D63-A98663EC82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0D3862CD-9184-43F5-BF14-CF88E25312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467FA90C-9EE6-4389-B8E9-6252CFE412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15CFCDDC-4B6C-48D4-A145-15C57AB2FF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757A803A-B895-40FC-8393-90FE6FF12D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6130F3AA-9E3B-402D-84F0-D0167C7C79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4F4F1638-247C-48D3-9374-73483817AE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AA840CD3-9A49-4A26-8C24-17F9F1DC58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42E1DF57-5E6C-441F-9444-99208297EF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61CBB024-F936-4BF2-822C-0C980965DE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4B049F6C-0D0D-46FF-8DE7-EF9DB47C08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7657B6EE-F641-47D6-A7CE-0E1A906C38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68F5303A-7795-4C28-90FC-E60F00C09A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E2950300-66E8-4DAA-899E-42ACFED84B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AB6C0B8B-50CA-436F-AD75-E3E1890D58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EE965BE6-E4BC-4104-9FFC-78013EC07C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C351F2A8-2055-4C25-B02D-C26922074A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617F8125-E3B3-44CE-9D2D-C1E66F0838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BED83959-0758-4F44-9B39-1E66CBF234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CEE03C89-2ED9-4A73-8E54-572B3FFC74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6A170E5E-AA62-4DBA-A5F5-ADFA2EADEA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BE19CF93-9A82-4697-8EE9-95F86262D5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71C53672-A039-4D76-917F-7A9FE0E847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4F5DE58B-6B31-459A-91C5-3363D3393D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1E48EF4E-5A84-4A92-8AE1-2A88B8B7C5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974710F6-FE55-43F2-841E-AFACE2C3B9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B5908887-6F79-43C3-AF5C-8AE153D963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44896E95-700E-4122-BACE-5990081797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4459A060-9693-41FE-BDC1-9AE48777CD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50D30467-2BFD-40DF-A7EE-34982B5C56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C45A305D-4D42-45F7-AC90-7F3C92747E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02A10AAB-C330-4992-B1CF-77E50AEC64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B8FB81D4-FB57-4F8A-BE8A-084287E6D4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53E59F10-5F99-4AA2-B21D-A4DFC72A87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C14E4471-B521-434D-B797-9DD0D09848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885EDDEA-331F-4973-8430-6F785576CD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C7A9A5FA-722B-4D1E-B378-4CEF93B33C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348D3221-244C-4CB7-9921-8AF417A56F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BF01CFC1-5917-4458-8EF8-D02658BB67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678B0709-3192-47AA-9E37-475ABA6F9A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8375D7A8-04B8-44B7-B5AB-F622E688EC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BF7BDA9E-BA8A-478B-A8C5-E4DD4733EF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E634D7E-5CB0-4434-9BA9-35DD2383DA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35DEB8A5-360F-403D-A7C2-67DD23762D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2B760AB0-184E-4A37-AB00-457B4C2DE6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2DC53FFB-D2DD-4E24-9D86-677CDE1FAF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34F1A33D-0803-464E-91E7-EFA322295F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63BD86EC-CBFF-4213-B9D1-D3D7664F9E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64FC1B4D-17EB-4099-88C7-D7311890B2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143A51A5-C701-4061-B3D0-BCEF411B37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87DDA604-3B74-4CDD-AEFA-90E37739AB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9E72AF60-6374-490D-8153-4C9DB7456C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AA1C54B3-C153-42B2-A3DE-A4A7BE156E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381C2B37-07B9-47DF-9E0F-1D3689DF4B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39DD269D-CDB8-4F50-A503-3A6D9C4B81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5E7D9028-BC67-4B67-BBD4-DDABD64264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2EB0A346-BB0A-4B71-8615-2C6C493B7C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3738E15D-2CA1-45BF-A009-EE7114013A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4F50E04D-E4A8-4CA2-AE6C-24FAE711F0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17DF2783-6658-4962-BD85-839B9F8B5F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22744A87-FE6E-4787-8A61-9111D2FEEE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D9DCB8FA-3C5C-40E0-85B6-92E246EE5E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3C7A2FD7-BA96-410F-A7F9-7856908FA4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5E6EE3C7-8830-4A8D-89C3-28185D9529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63C805F9-3575-4EE9-BD15-9097A7D929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75EEF861-72FD-493E-911A-AA1077B01E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B4FCFAA0-5806-4D2C-AB3D-F8AFF18E75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3B011E6B-2330-4104-B377-48AAEC278C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11FEC398-8F80-4F9D-A0D0-6D43B7708A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18EB5CF3-C34E-4B33-A0B9-42D4C7E0A1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3AA33F19-3915-40CD-A434-2D12D672B6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567328DD-647E-4A6B-A717-5B2D3BA89B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80C62EDF-C1C9-4924-8C91-97986EBBFE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68040742-7FA5-4704-8282-CACA882FE7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F13C53F4-8437-4D32-9E38-0440E46C82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5A6F9617-C66B-476F-829F-7CF209B1FA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92F1CCD5-55C9-42A9-BC76-54F2236A64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6BBBEF4A-8D7F-4973-9A5E-B66800373E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621DDB31-01E7-453B-B8CD-36D27EF918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3788C9FA-8E58-48DF-B46B-1C54909DB2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4130B9BB-99AC-4FD2-99D4-6E0DA4CD80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037C423B-8CE4-47F4-8D72-33533C2560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4E1235C5-E35D-4E57-9ABA-5FD253B74B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A7032CA-327F-4F9F-BCE9-0844DB9EDC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6F12E11F-80DD-45D1-8B7D-0B8310BF05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10865936-8713-4FF0-A69E-BF5C8BEE1A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3ED92D5F-52DD-4A28-812C-F0ACF5AED5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C42463FB-C858-46E8-A054-94135C9D64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4A3695BA-75CF-4531-849B-3C7B4BDD9E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68AC1E39-2F14-4C33-8A83-11B9FAF174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C5CBF799-96A2-42B1-93D1-E4565A8F51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C11B5654-053E-4799-9F9E-BD72244D2D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E6425223-C0DA-4FF1-A861-D9BF1DDF94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D9D2946F-80AB-454E-AAC5-AF44967E09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C4A6AC0F-27A7-4709-B90C-EE58C85347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FB65A51-9391-40BC-AC73-819F0F4564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4DF12735-C338-498A-974A-242D9FFEBD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97C0ABF0-FE71-4CFB-A006-CA6B7A4223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37903E3A-4048-48E2-823E-41AA830DDD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C639F062-BBD1-46A8-BFA2-DC7271C160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FFC9A159-DA5F-4A68-96C7-1B307A4862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1E8BD987-E657-40B4-A0DB-31EF75D6BC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AC09B095-F3A1-48D8-9936-C608EECDA5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1CBD2F19-502F-44B7-AE64-F605CF25BE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77E44572-D505-4B8C-923E-C7D2A59A36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6A649A6F-16B6-46ED-B602-EECDA397EF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9C7612D5-4891-4951-A459-98E542BB52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A2449A20-E595-4CAB-BCDA-9E6D794213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4091F75A-071A-45BE-BC06-CE27B239D7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225A1AF5-8441-4CF6-98E3-D7C28B9896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226E387C-58EC-4901-85EC-C431FBB176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CF110D78-BB26-4908-A674-CC8E9C4634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8C06986-5F20-40A7-AEE6-20AEB249DB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CC806569-6BFC-4B58-9E49-99DA0D965A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B885D4E0-98BC-42C5-84BB-7CD6514D48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6AFE6E44-E71F-4719-9BE3-69155DF977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65FBDDBA-6BA1-4A6B-BCD4-BC498B9BBD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1BC8199-EC26-45D0-838A-3A3DDC5565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96100BAA-D795-48FA-BD17-0DF1F56C73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95E05DBA-AD98-41B3-9044-B3F8FC5AF1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F31B8BFF-0972-47F1-BC46-D569E7D3FF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CA451FFE-225D-4B2F-88BE-5C6E436555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C5BCFE21-441D-4C22-B98C-075AA5BB06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5C291C8-82F5-43B5-B1C1-8D18F9CA71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400433EE-134A-4A4B-8B97-624D6AE948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6EBA8A8-E047-42EF-BCE4-0C1005AC5A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17F7591F-9C04-41F5-87F5-2D87B9E867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323D9754-4A2D-45AA-8DCE-B0E4352383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F2EE1CBE-B1F4-42A9-A52C-CFBD2F8EC7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E1C8EE62-DC5A-4868-A4F0-0D71B98202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1EEDC0E9-EB78-4C04-8E7F-81CC0EC0A0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78B142EA-C12F-4030-A576-67156931FC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76C25402-0B67-40A0-BB7C-E05BF58A7A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4B1BB219-9BC3-4239-BE70-9F330E57C5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66C11D67-02E1-442E-A527-722E673379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74AD3234-204F-4560-A864-AB48979CDC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39A76B86-E9BE-41F9-B52C-F24B4D8997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BB41720F-8406-41B8-BF93-BE396E68CD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A80C9A65-B406-412A-9BA6-921AB811F4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629A9CD-4D48-403D-A81A-8F013E0FC1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46A7C389-0FAC-4E18-9D31-5816152C7F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A2AEDF21-928A-41E6-864D-2C013E8814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3BA46B3B-E2EE-4882-A3A6-39CF0A144C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92D6C166-89B2-4A18-836A-0102132ABA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99637049-4165-4805-8181-66C0195094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505CD95B-68B0-44CC-B0A8-7E260DD66E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D152D325-2FAF-447B-ABB0-985E81E70E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B0740BB7-0196-46A2-A94C-AAD2DBFF35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7E03211B-475F-4B0B-8AEF-32248D1400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C80C4FB-09A1-4A7D-BD01-862D79F304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1EB98AFA-924A-4070-A26C-054435C287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7F7F87C1-117F-458A-9054-9AB8CDDA37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15530CF8-58CE-4BD5-B595-BDEAC87C44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87ABC486-A2BF-4679-B726-13405CF9A2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4480060C-5313-4085-B845-CE18E81281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A4A56A28-AC9F-4A92-8C96-614E4B2D54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E18036EB-A51D-4BF7-BB29-01CFBD3888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5EA43128-B99E-4F64-B350-44D72589E7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A28DE84-D8F9-4F1A-A60E-4BBAB470A7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2CCF7C66-5E8E-484B-9A5F-F96C802C5E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751E16A5-87E1-490F-A735-DEC9A802E3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A2586D8C-B463-40AC-A094-DB98262292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723EE341-A5B1-491F-B441-883C5834F0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5D853C5A-8F3D-49F0-B5DD-335254BB11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4D203BF5-5BB8-4829-9E54-6E55C26657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399B68E-AACC-42C8-ACE4-BE8E55FC3E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9C30C878-CFEF-4E89-88CD-0E9F0FB125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4EE1A791-727B-4D52-9C73-C970F6861C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431AD7FA-6E1E-4E14-85B1-0D0774E6F1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F9FA8E28-FAA8-4025-8517-A414180A75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4F170EE4-0252-41C7-9448-C625B018B4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510EB757-CE5C-4A17-BA3C-89B1EE32BD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CC8CFA03-67C8-405F-BB4B-0F19414789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6EF5D924-C536-46C4-989A-B33C378334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AB062B6B-3252-417F-B9BD-171F7FEE66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B8D96A90-5872-4C72-9F93-B602ABDCF2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C7E1A0D3-0E07-4797-B219-C3B324093B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F06B4857-D1A4-4EBA-A535-9B3EB9D868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E7E309A0-37AC-4C4A-836A-1299C88C4A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CE28F51-F2D1-4F36-8934-9FB9AD5096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DD664237-E36F-4FCF-955E-564F234B4D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D026FF26-F757-4146-95E8-5400A0E0B1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6CEE7475-B126-4383-955C-DDD5972F1B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7FFCE775-B80B-4A45-9FBC-A9E86E568C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F853B7AA-58B2-4F86-A645-ECED4F64CA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3D442156-9D18-4700-9855-9EDEFF05AC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54C6DDB0-8DF1-4031-9705-C0A7499B03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FB6875E1-E263-41B4-8592-D7FE5DE8CB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1D699C86-F065-4556-B779-195C7AA5A5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BE33A298-C8EB-4BC1-BE6F-D514B93CEC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097BD41-45B3-47EB-99C9-B4D868BB15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6D826B86-90A6-4D0A-AD45-1329C02FFE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2BCA45DB-CC11-4957-AA46-EAA292D05A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7EE11F57-C032-4E5D-80FB-82C00CBC26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6CA1E522-2064-47F1-ABFE-4126F5845F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53BCF113-A492-4163-AFD7-86A1FC97EC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82A22A2-012A-4860-AFD3-185EEAF55F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C161AC0E-BE14-48FC-AB6D-2A849D58C7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FBD636BF-E288-45DB-B423-48AEC3321F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A76FA4D7-48F4-4680-83B7-639C30334A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820BE7BB-A665-4AAD-907C-4EB6F81272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23A04BB8-EFDF-4E62-A1C9-F5CD10CCF1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21AF3E94-5B29-4536-9244-0FD95DF64C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A6C5D3F0-E6CE-4A37-A358-74F5A2BB2F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6D56A1C7-4016-44F5-B1CB-A53BE73651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B51C022A-35DF-458C-BF39-7302D1365A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54F6F905-71AF-4245-998B-05D4F84A56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8CB4D32-5A85-42B0-AFAC-7324DAC363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A1C88A3E-2726-41A2-81BF-39A418FF3B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AFB7282A-9196-4655-A2E6-AAA1389FAD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323DE80B-8416-4DD5-9E8B-C5E006CB35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479323EE-61AE-4013-8020-0E43E6346B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6DDF2C94-11AC-48F6-9B29-DACAD63485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01E8A428-E589-4D30-9FC0-32378D05C3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DFE9F5E3-A2F9-480B-96B3-4378138610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66798E8B-3ED7-4DA5-8808-88F066ED10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DF90539B-990E-45FF-A278-7FDD9B0E10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560E422D-6449-40FA-8E04-8AD5EF5DB4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591861F5-F8E5-4B15-8BC5-65DEED98CD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2DF456C1-749A-4DEE-B995-9491FD77F7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21FB6717-DB04-4067-ADAE-0826A4452C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7C8B118-0B8C-405F-9C28-98EF52F545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6992550B-EB3A-4D6D-B6B3-8A80760E8E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C0120474-CCA6-43BA-8EB8-23EEB5C675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2CC8C730-F96F-4EAF-BBE4-32CE03A7B7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6C02FED0-1585-4883-86E3-C0EB98D737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8C33185D-6773-4257-B496-9ECCEF0CB3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482784D0-ACD1-468F-9F9C-B508243097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7E86065B-5A4F-4009-B573-08EC85E15A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53B11A9A-9C77-40AE-8011-008DCA7CBF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E9DA91FF-71F9-4213-948D-E3AF5317D5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EF00F580-82BB-43B0-89D2-38353679A5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D9463163-18ED-4EEE-ACF4-DF60580DBF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41CC41A8-586C-4FF1-A790-164358A536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EA3CDC75-1DA8-49B3-ABDB-024C32EE72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C561EA6F-41DA-44E6-B5B3-1C19FFE72E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D61F6FF2-3088-4B4B-9830-49DC65823D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DE5E20CD-633F-44EF-9CE1-2D1D12A45F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99BC559D-F256-431C-907A-A72966E2F9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EF1A4C53-0F42-4D1E-AABC-0042B26B8D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D8D82772-2E21-40CA-AE2E-C230711B1F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47A7D1C3-4F12-4D2E-AA24-A7D1E030EC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6B01809-2C8C-4B81-9728-11C07F4122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02C4D3B3-C180-439F-A0BA-1DB0D173BB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7D4D6C4D-D4B6-4284-91FF-3AE0EA2695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4477D9F8-3528-4BE6-A274-95DC038C7C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C0B391AF-700E-43D4-A7ED-5867AAF8DC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2ECF4C8B-9DB8-4C4D-8E6B-10B960ABEA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245351CE-4E68-46F0-ABF7-982F880E96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DC6CBC18-63EE-4FC1-8FEF-A02C5AEDA4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22B1B1C5-8692-4760-95C0-FC899D0218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1CC6DF75-FA75-42E9-9BE3-3F39E35B60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6EBEB25C-FEA8-4DA3-A693-5FAA63561C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46B2C658-A5C6-45DA-A33C-6261955AA9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29BBC9A7-F663-4579-9D5F-7AA7CCB1C2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1E6F9A15-84DC-4D20-ADF9-49D238E734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FA2A8934-6B2B-4B48-88EC-C1E041E028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B9DF1695-DEB0-4F1E-BD4B-48991C0CDE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CCC38A64-3547-4A68-9834-4354653FCB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B2B0EDF0-33E3-41A3-803A-774BBA2921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B398B50E-9FE1-4594-B7F4-55985C9D68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9376C8FF-D157-434A-8299-42A682BD92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8F436C9B-E21F-4501-A0F3-884A9FF080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7CD33AA7-0F08-43EB-9AE4-92C8F48425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B9D9EF85-3C0F-4FD2-AD89-096C7AE9E9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50AEC874-9DED-4EE8-B015-EA04E6AB90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9E449F86-0931-4CE0-BF8F-EE9FE92A33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EAC33FEE-41EB-4E4D-9D33-232E875C3E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47338771-614F-4B44-95E0-B5F99BC75F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0AD7A7A-B3A8-4AE4-AF8C-3AF51C163F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AB4BC8D1-83A9-4B04-8D3A-7B5E5B29D9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846A2474-20AE-424D-AD82-B9E515176B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528C9418-8E44-474E-8918-C786282632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960BCB24-05CC-479B-A075-FCAB70FF11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33FC4397-0D9F-47F7-8B02-BA2D7C69C5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C58BA150-96BB-4BE5-9365-1F71ADA709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6929094C-5692-441F-84BF-0174F2FD44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AEF647E0-226C-44A2-B3C8-E721DDA0A5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E03B9768-9189-4D43-B7A5-558D44172E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E5121587-4E46-4A4D-AFC9-4F1B92F5B2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FB62A88-75A5-43EF-9C48-E0F37B5C2C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B8B18351-5A62-4CBC-B804-1F8A4A9A4A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17EBDBC8-2AEF-48D8-A0A5-F2996B3FC8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AC9B822E-F483-453E-9BE5-45C25B1B4B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E2E16144-E897-4EF9-98C1-42052F7C84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18972AF9-2DEF-40BB-89EA-5556AF2A7B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7285135C-F540-41E6-9D5B-ACB0DC7B51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7C4C39FE-458C-4692-ABDB-42B16AE1C6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C9A8346B-7431-4667-A3A6-B3AD56ADF8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E6737705-5A8A-4798-9360-C724A6D410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359932F6-D78D-441F-A642-F3D42CEF4E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FED5D27D-F09E-4A00-855B-1B0E5E73D9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C46038A6-E507-43D4-ABC3-520B8EC900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FD93F1D-762B-4903-B1E7-0FD8BC8C7A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C9B53CA0-F403-4A0D-B021-538751AD04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48550F95-A514-4569-BD6F-C3722C9983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99EC442B-5F5C-42E3-8B07-56A1C84E05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EBD124DE-84A7-4639-8C71-8DB5F66AEE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F4DC1A7A-7E51-4DEF-A8D7-028C744813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963324A6-42FD-490A-8762-AC28F9FF7F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8953AD42-55D7-4F04-A00E-0805961F4A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AB324096-6BC2-4E48-981C-1134667B89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4AE0B1D1-604F-4ED2-83DD-DD23ADBAA1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20623B66-A962-4989-8784-46A9710756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66744261-C276-441B-BB64-AE2BA65BBF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AB7A4E89-DCEA-4D82-86CA-30EAC76CCA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611033C1-D0A4-4A2C-998C-6A217DC396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4AB08326-8FE4-4E01-953F-1530AF7DD3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E35CB2A7-8B55-4BAC-ABB8-7C4BEF95CE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1F68828D-D008-497A-880F-6E4EEA3276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199060A2-B4D7-4078-97CC-6ED230BA07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C014FAE2-4864-4469-AA99-823FC796AE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C4379E52-B3C8-4180-BD85-0C8A6EF899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9FACDC9B-25B6-4424-9600-0A22B7EE42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F3A4DC4-4032-433E-9BC3-0996FC0CF9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AAC68B78-02B5-4FD8-B108-168F34F44B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99EFFA71-E3AF-4BDF-A980-4C7C2B54D6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3F74A9EF-5B11-4F73-B129-D2F12E6C6F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ED09259A-F48F-4190-B3B3-AA57FF1A89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E26DEBAA-EF7C-4E99-A6D6-DAEB33589A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88EBD97-1ACA-4A85-8676-BAED7C7BE5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BC5BFBAE-121E-49A0-83D1-8CB448066A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233C26B7-A0A3-4B26-A3DD-54BEC4B27B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1C19993F-A47C-436E-9985-AA2E252871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BE39E499-A3EB-41B4-83E0-A8F34AF678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3557D7ED-6606-43CD-9FA0-F23D45D8FE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B60FD48F-D877-471A-AA94-3173C9105A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2D085F03-9B77-42EE-BB07-A219A4C578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08F8D006-855A-4B80-A273-B106D2E10B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C051D6F-E3A5-46C0-9878-FAFC218643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810385E2-C370-4321-9C34-C656F5E4E2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C483AEBE-5161-4D40-B9B9-E2F581395C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92E926F-1593-4BE8-99A7-2849E97FAE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35B5F479-C286-40C7-AC8C-6F163A719F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9D700CBD-DBFE-4092-8275-2A186D0EFA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8AF69B00-CD24-408D-AB07-26576C30B6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B9A5768-3029-4E63-91BE-F73BD25DD2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60668ECF-82E7-4C84-8B68-EB8A396639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5EC1395-9709-4FFA-8A43-B8CBC1AEB2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32D4168D-62A5-49DF-AC14-3636B8B074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A605E072-5C57-44AC-9D2A-8A4F534DBA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C97C70D0-FF1A-4F67-B254-8F2E2F4B9B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6D2CCF99-783C-4E74-B6CA-300E6A9096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690CC499-B9C5-4890-A2E4-1647A46B99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1F708EC5-6190-4D15-8C43-9EFF107B2B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5E3096C-0878-4787-BDCB-23FB474CE8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20BB6444-6052-42C1-9129-009BED9386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4C7F6DE2-804D-48A3-B898-03F6219037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83972292-1531-479B-A45D-8C1F8404A8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647986FE-A6E2-4130-BB49-24ABD5F6C5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8297EFB7-6402-44A6-8234-173D93330D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D6EE92DB-04B3-4FD2-AE72-44F4D9D445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4AC5B3FE-1D47-4EA1-A83C-7960C6185E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26A12E7F-8F0B-4B78-9380-9498C23E0D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F0026DA8-45F6-4D6E-B453-046CBCF972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E3FC6A09-F52E-48B8-822A-EABB6C80F7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30FC62D1-FF43-468F-9A92-0C7E2DA332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663C0F6B-58F5-42EC-B190-ED7387ADA7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2F10B228-57C6-4606-BE67-9F00AC8584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8C945DE0-966C-4F33-A958-123A7443EF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BE6EB165-2A97-478F-BDB5-1BFBB9F408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55AE8861-136B-4F71-9FB7-D0D9F28FF8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51F20B72-D80F-4602-A4C5-8B2154C60E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C228C478-7DD6-4023-B44C-704D0571FA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20F3A7BE-832D-4936-A1E1-18FC6A26DE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7B4B7750-05B4-4D9E-8069-C9F3D14874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7B51844A-0FC7-428E-9CE9-7C04FBF540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28E08F81-D9B6-4F10-9762-83D034E66E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AD929027-031D-40BF-AC3F-AD632F80F3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0656656F-0BA1-49F0-81AC-73C2FD32BA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969A5CF4-84B6-4C6C-9F44-66095C8CA8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38E91A96-5E2E-4FCD-B00F-4BD178EE6E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095A0CD1-EDEC-4E67-B2E2-6C7B234ECE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8ED5AE7E-BA24-4A1D-96C8-EBC52CECFF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654767B-B203-48A3-9799-C9CCAF681A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5455E439-AD47-41F0-BFF6-95BAB2A730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949A6C79-C55C-4A1C-A7D5-C65EFAF2BB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F6EF3C77-6B59-4F5A-B995-961F094410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AD80F470-B46D-4FA4-ABBA-F19125BF99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BA63D914-F966-46FC-8A4F-F44260C483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609058F1-19C6-416B-A7EE-F697D14A7E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87DC8347-6F41-4581-A909-9A577DA84A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84359276-351A-436C-9B48-D97B875215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82B71BF7-C2D8-46C3-81C6-234579667B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64BB758D-1164-4070-8B9B-E2029F06AA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1CAA942B-9828-4B71-AB76-BDF217DCAC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BE1F39E3-6028-46C8-8B1A-D0237D2DC6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1D2D2411-B824-47F9-BE3C-C26B10A21A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3B39210D-E493-4128-BB7B-6FADD41539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7DC1548D-E2DB-449A-98D5-7278303719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F2D32055-EFEA-4F32-B99C-30CBE1840D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8CF8907A-3C55-499A-BCBD-818F9D9693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53821BE5-7C87-46D8-AFAC-855DE66B80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5AE05267-5C6D-4E8A-80BB-A6B5B8963C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018B0B4F-FE9D-4D9E-A332-35ED4140E9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F06FB32-5949-4C7E-B483-7985F2C071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45C37F35-29F9-4905-AB63-107E18D601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131E15A2-DA34-4098-BA42-FC8F5AED00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94625A12-E02F-4D92-8E34-FAFF3596D1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DF9B43B5-CF73-4414-9277-6EBB2943D4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48FF7BE3-1D1B-4CAB-98DE-0AC8FF42BC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6400DE3F-7E2F-4614-8B77-F7CD46AF4A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59991A56-11D0-42F6-9E8F-8400DC1754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EAC336DA-9E0E-41C4-9357-A9B9F6A761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F8325712-8E22-4D21-8B01-86B6EF170A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57D1373C-DD1F-460F-A641-F0F2946F2A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B50850CA-4618-492D-B473-AD0471F0AC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CDD02E3A-B6A4-41B9-94E0-16CD6CBD7A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94BC212E-B96B-4BEC-94EA-574D734E2B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1529784E-FA0F-423E-8CDC-F9342CCB96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ECD748A1-0903-48AD-8297-F6882C944E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C6ECC6B-B472-4C65-AF4E-F81397AC25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9EBE292C-4C06-4C12-B3D1-4FEE0998AA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BB2924B4-4895-4AA2-858E-D411B3A32A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E9CE6D5B-CD65-46A9-BE0B-0223F472D9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F7DFE474-C7F1-4981-AE33-059AF743DC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3E9F8EEF-EC09-4725-909C-D0C8879736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A580269E-24A9-4FD5-B256-EF716A46DB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81F6481E-6D2A-4962-BF16-CBC5D87538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F434735-8FEC-460C-B7AA-C92BF7A2F1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64DB8DD8-01BA-4741-A4B5-0DD2061C03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AA933979-4947-45B3-AEF8-E0155487E7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1D445D8E-27BA-4000-BC8A-F8E4FF0122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16D90CC6-718C-48A5-809C-A3963FE933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151F9074-121F-43DE-8EBD-988A82F62A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4ECE8BEB-B71B-494E-AD88-55AD3B8206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59B5E24E-4853-4D7A-8959-67381E306E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4B36EC8B-BCCE-45D6-AEC5-338207E70B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88EC056A-7D27-47D5-976B-C2C62EF982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60C92CFB-26EC-4A76-9F1B-7C1D73429D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7F8D0A77-1661-4E74-88A1-EDC2C80DE6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61848890-863F-4316-BFE8-E60C7BCD4B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AF68F654-F795-4841-83E2-2111685E9D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5A2F5BCB-95D0-490E-BC05-6537EE8B02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69FBCD40-098E-4F81-BB2C-A26852478F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48432B39-3C3E-4515-B78F-98E379E4B7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B5573001-14A3-4E64-8B76-90F2A7F1E0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3D92E59C-AFCA-4B6E-A8EB-F6FBA5B723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DA63BE3D-B21D-40BC-AE94-240C09B3F9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79EB4007-2A2D-4CAE-AD5E-22C6C2F629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647B1B62-5006-447D-870C-A64E1194CA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5B41AF51-1222-4036-898A-07B0C9BAF7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A806077A-1EED-4E7E-965C-33D826DB4C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DBE5ED26-369B-4C3E-B20C-74D37743FF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1F2CB5C1-1F0B-4986-9FFC-3CE4DF85B2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25B0A664-3C47-43BB-843B-69E71C9863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9E0F3598-346B-47EB-9F6C-48E7F12F13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294C18DD-CD19-4D52-BD23-6EEBB50CC5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40F4D6D1-BFDB-4BD6-8C01-F8CAF24A75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EB05094A-0593-4833-9C5C-C97DA846E7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EAE8D72F-168A-401D-B038-EB50607B42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230ACCC6-8D6C-454D-9361-6C6CA29C79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E33E1EDD-9681-4215-A975-79C04EA2F1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71A23F18-670C-492B-BBD5-A94394B733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9F4261A9-77A5-4233-8D69-359D5B7306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646563FA-A4EB-40AE-B19D-5AD097CAD8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C154D690-8124-4F4D-8643-90AAD1485E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9806689-27BD-4951-B2D0-B8AED350B8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17A0D14F-1E7A-4C11-8D48-7347601F57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9513D058-C71E-4999-BA41-D8DBF0CA92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EBDB795A-1952-4A45-9958-5A10E3000B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58BB7222-FE6A-449C-81BB-98F0F90155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D01F6012-D6CF-49E3-8C9E-E3C2F8711F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93D9E913-7B04-48A3-B9F5-296A71D3B4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4E6CB9C8-AFE3-4FDD-A528-EEC74817F4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32F5DAD6-ED34-4282-82E7-3F9CB8D44A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AB83D1F1-9296-4318-8F7B-2E6DA93C7D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51988571-D90A-4EFA-A61F-1BCDC70B0C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51BB1E29-7BAF-4C5A-8DB1-CC2A1A54D9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31C6DAED-E33F-477F-8500-F945B5F643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7DDB2EEF-6CCD-4B0B-83C8-31B430FB23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6939CB99-A116-4C7A-A43F-26A19821DC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DE2C3A3C-D545-4951-8CC5-59844C78FD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D8F54CC3-9E40-49E5-BA8C-C4C0EE34C7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EB93FD0B-BC2F-4971-A828-FDF91E4CEE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973C2DC2-33A7-4A0C-94E1-4E4D52BC1E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8E4A5324-CFDC-4511-93DB-D1C13A24EB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4F8423DD-6F36-4716-A154-1DB9992270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1644F49C-ADD2-4BC9-A0BB-B1E6528165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C141A03E-F505-4175-B447-361BB1B81F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F730C551-380C-45BB-B771-238DFFECE0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E783E117-F6B7-4A0D-8391-E04D57B405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5F98FD37-CC70-42C5-B1CB-76100A8C17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D9087955-DD8B-4993-B312-BFB52D4C0B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47E90D18-5065-4D9F-90AA-0D8EACA5C8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61DCFF3F-445D-46C9-87A6-1F6EDBAD1F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C341680A-72CE-4473-AFBC-57BB9244FF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28BD04E9-C05C-45BB-B895-7293B6354C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3B5A5767-2C7E-4029-86CF-28830E9BD7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74600BBE-BF2F-4BA9-A5B8-D57F4EA12D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CB94F422-664C-4DEB-986F-53B0719DE7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D6419CFE-0A1A-4D30-869E-559217E822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521A9B90-537C-4D06-BF7D-65E1B7DD35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5AC5FD26-07C7-420A-BE82-AEE4112945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91D79692-574D-40BF-99D8-5FA1326CAA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F0675070-46C3-4C8B-8470-0A8CAEF2C8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01C59CF6-AF17-439F-80DE-03B82E1B15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54DCCDF3-B98F-49DD-9AFB-46805FAD5A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E3FC906C-A456-4771-8580-3E70C1D50F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EC050F47-984C-4D91-84BC-3C82944083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D71A9718-206D-4729-AEE6-B0120931CB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C1882EF9-3BB6-4684-9CC7-7F63A48746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AF07ADA9-F111-462B-B794-5BAF402C49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72734E0B-61F6-43DD-8758-935A74D35B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7E72B865-09CF-4054-8F97-A7187A04D8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D5FDB206-6C6C-4243-9413-51CB041243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87F2E40A-3C5B-4BDE-9962-C4B790A828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81F99DC-B174-40DF-BBA5-90E502B206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B15F6664-AA12-490D-A60A-8EFF14ED62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26F89DC7-948F-438D-9AA5-96FE3D1679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C6419D7C-1F37-4897-941C-89610B7257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A5B0415F-9FEE-4A5C-8CB9-74F1260665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8F1F4B0E-89F5-499B-9D26-271F08C54E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7A7CE158-637F-49E6-8FE1-20AAA5FB2B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C9E37281-0273-4B42-B568-FFD6B0AAAE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1124440B-72AD-4D9E-9BB2-3734AF342F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67BB6379-D3CF-4C5D-9610-6DA4200D71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B9180382-8C5E-41AB-9E6B-B39963A1EC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DAC07BEC-A224-432D-AD84-5054795B67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FBF53F97-21A2-4F42-9D69-E987550133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E87F981B-D1AA-4A3D-8B20-8558178938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A9F677-5BB2-42BF-BBD9-9500D9B0A3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D246E5C-3C7E-4A95-9733-3C34EC92F3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41FB971A-E975-4DFC-9D27-AA1B0AFF25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EE6209E8-8C67-45F8-9CC9-7F8F93B6D0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AB8E323A-23D5-4B59-9160-B4E73DF87D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8D9B6B89-5142-492C-90AE-AA71CB245A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FF15FB84-13EB-4E5D-AB9E-5BBED863F8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BFD72219-2A34-4452-A43C-8BFF33BBA4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1BA46879-014C-45F8-A031-A48C02703F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8D0419A2-3B7C-4F79-8974-B7935431B2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6E9A8638-5B05-40E7-B73B-9E792DA70E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11D8D287-E815-41E3-8683-F1AC6E2740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8665237A-E441-45C2-876A-95759289B1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337A6110-EBCE-4B32-A3CD-E50F7535A5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232B4F07-5460-40C2-AECC-511090DD41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940C7C72-E88D-41F9-8BC9-6ED8AD530B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481B876D-F727-4C7E-9E66-D12B975635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A2AE84F8-19B1-4AA4-8B3D-9F6CC568A8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C7B72265-316C-41BF-8C9D-E9762AFDB5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DE0D5480-A0F9-45D8-919C-BFB6175157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A26C49BC-2B9C-4C52-AAC2-8EEC5BB005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81917260-F321-4F8F-AE5C-6AFAF8EF16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7936BB1-52E8-4E47-9247-4451447BB0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9B0934A6-3116-470D-981B-FF9DFE1808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AAC2B36B-E948-4810-B5DD-3F1C90F2B3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A13E8E52-0153-4526-8FBF-DBFFCD14E3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AC8A33A1-7020-43B1-AC71-91113F10D6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47E45730-1AD3-41DE-B7F0-09FB0F99C1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5D1926DC-07AA-437D-A32F-244DCDF356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79C58A08-053C-4D81-8C59-E493A00504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582A45D-08CD-4570-99E1-C3867F5806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8C096819-E17C-4432-97CB-BF3BD977E9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142051DE-C42C-44AF-886C-87BEAD3624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76D7D4FF-5DEA-4F7C-A449-68C876DEB4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498336A4-DC3A-4C20-942C-4BDC83B068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ED15ED87-1166-4AB6-8EB1-484315C6CC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F0F4E4F5-B8DA-46B5-92CD-C44314A416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FE5EEE73-7940-4B97-A604-9A857DC0F9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72C0F69D-4B2E-49F0-B69A-47E66A80FA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9950FE70-F7E8-4A5B-AE47-C194FEC1B2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37B6B49A-C0B6-4142-8FFA-C423B3C58C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52C3660E-92FA-4711-8936-40B677B270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85921CA4-5F3D-4493-B6FC-271E286877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32310C05-1F13-4C04-986B-8B3A79576E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58B08E45-D0EC-46A8-96CB-41C9B3E8CD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FE450F8F-1FF1-4249-BCC9-817046ABD0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297F3A79-EA6E-449C-B7EB-28C3ABA538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821BE456-F502-45EB-8FFF-1A74FB103C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7643C780-25CB-452C-80F0-3BCCDEBD0E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7934B72F-2377-4C4B-83A8-7B5E12C0B6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1339DD29-3F1C-4C4C-8533-016E7C5DB7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4C5B5CF0-3D8D-4107-95E6-05D8E671FC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7CB4E34B-56C5-4D60-8797-964CD63C9A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B8650398-C7E4-4043-889D-E288ADFB1B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3DA1569F-25B0-4167-AA37-AA50F99948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FE95FD5-CFD5-4418-ACC0-04164F4D18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8A69B467-2987-4BFD-B224-E3FE9529B3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1FF8B7D2-F85B-4556-A037-1032E32C87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4499A682-18D4-455D-BC3B-FDCA2C7809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1B480C5B-4AA4-45C0-AF86-20058E5F4B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1EAE231B-E5B9-4E30-9477-083C643EC7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F85F262C-7272-4CFB-A96D-2D6C2B18AB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E555CA53-C73D-47D9-8A03-6B497F4A98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8B359735-4F19-4C3F-A6F9-A4C9D9F762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35E2E180-97F7-4EC4-B78C-E0D27302A4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CAD42B0D-ED7F-4401-87A7-3EBCD869BA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C4E8F5FE-44FB-439D-8E0C-C58A5CE33B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E1C84E7E-5681-4072-84BF-E63DBA68E6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FA3958D4-FAF5-4B52-9376-F6A46047B8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82B1F043-7017-4000-8CF5-3893AA845A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87936B66-8FDA-46FA-B3BA-C75DFE2E06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EB039EF5-4ADB-45F5-84FF-3B58F18645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EE1306DD-4884-4962-918C-315BBC8CA6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728A64D9-1400-467B-8D45-DEE920EA62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A06A0ACA-F01C-4EA0-98C8-F61967E58C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1A8F75A7-AB9C-44C7-9B61-218167878D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3B329A4C-B10E-41AD-8D8A-852B9843EF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EEF40FF0-2F73-4C7F-A1BF-F5806407B3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251AE406-35C5-4265-A052-BC5380FF8D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655D8CC6-83F0-4FC7-B4F8-717D1DD2E4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8A1648E9-F143-4EC9-928A-3D4F62BCA5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C9A08B3A-EFE7-4492-8044-DEA1EC7657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55861D8F-D558-4A08-BC55-C54ADE94D3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69938A41-01FA-4B4F-B488-023EDAD2A8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F819B0AB-C7CE-4FDC-96D5-2D5C18C218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793217BB-94FE-4CA3-B255-422163F047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8A5D00F6-2339-4159-AF61-DFA7DF5B52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0D621FC8-6B4A-44B9-BC1D-A1467ECA88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4A525E49-ACED-414F-A36A-7C3A9459CB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B5904AEE-FB70-47D8-A104-390926CB62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5EE89A90-1745-41CC-A473-46392BF672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BD802535-DB19-4222-98C7-12666971ED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4B2DD703-4D94-4C35-AB19-2750ACB418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B878B1F3-CDC8-47F9-A6E7-2CD96784E2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59F5CF1E-0BD9-4381-9B65-C0C6C6669A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64D34302-535A-43E3-A872-FA8F2EAD4D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6FAB363F-CA3D-4E64-A231-CD97CCFFFD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95FCE4F9-BCF6-43D3-8C3B-D8FA33D154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2E55DF52-05ED-431D-A94E-359614DFD9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410A6867-4505-4460-8250-A0AD077FD3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57E55657-4349-49FE-BC67-66880C0F8D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A9AF3C78-34F5-4DC1-A74D-C0E065F57B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7739A03B-75DE-42B8-B8CD-3494056A08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5C7E8525-98E5-45EA-96CB-BE7020EA4E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067A1E6B-7AAC-494B-93B3-D651DF20A3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88C4B20-47D5-40D9-A03F-5127AA2801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8474BF86-57D7-4FF0-BA1A-527E96A1C7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23D6A4C4-5C37-4962-AB0B-6BFFB9E5B7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FDED6590-6574-4FFF-B8AE-6BDEF53E1D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1C9F5312-2DE0-484D-8A5C-A26CB1272F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94877BC2-EB68-4127-B151-508E03926A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6A3453C5-A573-403A-BE34-4DD311E83B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67AE967C-3E93-4A56-862A-D817800366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B4EF573A-FF82-4796-A2FE-860199EB1A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B10423A6-8A48-4800-9F6D-BD94BFF96D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9BD1A843-8434-4A67-A936-ED6B9733E5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3B646457-C279-4259-AD90-CE51B1CDD8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A4C87E4E-7B13-4DB5-B9F4-FE55A67D80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3BFBE206-32A3-47DE-AB73-68B10C272D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0A9906AA-E171-49BD-95CE-BA0006D1EA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9B07BF03-4598-4A81-B36F-ED3ED919C1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7699302B-6D2E-413C-B343-F33AD8B4C4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ADA5957A-9D52-4F42-99F8-666BAF2670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FE288B2A-23A9-4653-94BE-839776A748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14CC1C06-3D7E-4934-A739-0BE85802D3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E407145B-FCB4-4BB5-BBD9-6A22D7AADF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0FC44516-8722-4C11-BCF5-69E361CF64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F6E426D1-359B-4ED8-B2A7-169C2E8103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83CD9BFB-DF49-4185-B093-5CA74B9B7B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613FCE03-06A3-48E2-A3AD-3A19AF5EC6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D22CA4DD-640F-481A-8FAD-862F2B964E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9B2113CC-51F4-419D-B327-C535A7DF4E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94B8219C-F2A6-4E2C-A4A0-254D4EFF60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D91B4D10-D704-4732-AB97-A28D46F1F1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1505FF8C-BFE9-4F21-AFE0-2F34C01CD1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8221D4A3-3891-4BE5-A98C-6B82257567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9437DC9-B862-47AA-8F59-8F0781DEC7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4EE839D1-11C0-4D3A-A2F3-A655705E15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54C9EDF2-EAAD-47CE-9E9F-850A6266D1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40843F59-E618-4932-BE1C-494E75D1A2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1F471967-1ACA-42FF-A0E4-DC5DF0578C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8B30FE24-3241-4AB0-AB35-9A8A92D5A1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724C44D0-6256-4164-AF4B-0155230319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99E5D95B-48E5-44D7-A647-0C63AB8AEC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7907FB14-2E93-4132-BEFF-222BB1846E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EC59B179-031D-4799-8318-A1441310BC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800D8764-9484-4303-BEF3-2FAD5843EE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D0E857C2-0C91-47E8-B3A3-870167FAD0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73D0E58C-AF39-483D-8192-0AFA34608C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C4FD5EE7-7793-4C5A-A093-1DFA698317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5D713307-BA20-410E-A62E-107A209B20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9F15FB3D-C00C-4B88-9C94-B4E8FCA522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064BF63B-A20A-4C4D-A95C-CDBCB1F4C1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13767087-3BD0-4AC4-913F-80CB149B96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781A2C8C-4DE5-4C04-9006-8151E74713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4AF12913-997D-43CF-956A-3C91BB91B8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473812A3-A451-4DD2-AD37-F6775869BC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ED8635E8-DF43-43FD-B941-B093DC93A8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32EE10B3-0162-42AA-8461-83866E3111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CC546F17-47A0-4306-9068-BF272EA686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892698F1-4140-4EFF-96D2-3598633AB9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F2407C30-B5D5-454C-B117-99AFAE15FD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3800344F-835C-4062-A676-7FEEC466C2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E79D975C-19C1-4FC5-99DE-D1519DF299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F7AB63F2-5554-4A30-A452-878E7AD1EA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2620C42B-5846-44C8-A96E-AA2918669D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E9D25D3E-1D2E-4D26-9E28-8A1198A2B9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D7844CE8-9FF8-4DB2-93F2-B4E1EDC983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E890F210-29C4-4236-855B-CCFA5DB0C0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F4EC2201-085A-487C-910A-037FE805B3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75111893-0B09-431E-838E-1CB3E38B23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1C22ED68-5F29-4447-9421-C5168DCB76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A385721D-2599-4C23-AC2B-28FA52DF32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705888E5-EFE4-4C96-90F9-2FB4A42C61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42332DAA-B6D5-4AEF-AB2C-243281B022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214D8795-30CA-4C6D-85EB-BEF075C7E1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70FE3FAC-A45F-4565-B100-ABE27BD723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AF10A9BC-11AA-4965-B400-FE0559CF58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91C3F6AB-82C9-41F9-BA50-32183836A2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F0E8E429-0C70-4DBB-8A77-D3B089D0A2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C6E8F5FA-2927-4DCE-AFAD-DB5DDE3F78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44310420-C5F2-425F-9C26-C50DB98081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815C599A-C233-4FF1-B3E0-C36C071F04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9BB2C871-320B-4994-A6DE-A4B4F24268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BA11656E-252E-4F2E-84AF-69B4FADAD3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283DB3DC-FD92-472E-BA42-90CEFAF0DE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403FA8B2-EC05-402D-8F33-AF617A1EAA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4B16265C-12BA-4F0D-A10B-A86CCE72E9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49E421EE-7168-4DC7-9CB5-9432006978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AF9A96A7-75F2-4F70-948D-D350926BD9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DD36413D-FB39-415D-932D-131F141444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4CC8FECA-A08B-4806-9139-698273B789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65A4C9C4-9266-4A9E-9E64-FE52C2CB81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10BFEC04-9DC3-443A-ACD9-65654EAB2C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83119DFB-0721-4354-B149-7ABB8BA38A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1AE1BD23-DDBA-4A02-996D-BA60371E1B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C8E8CF0B-0037-4F78-A1A0-011430FB55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688C794E-1119-4BBF-97C1-8B53043D05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FBBD6409-3828-4AAF-9F44-E26C93C077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D0589609-E872-4B9C-A864-5702EE4B3A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908DE1EB-3C83-4C87-8E9B-7218889C2B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9DE8677F-8B8B-4282-B982-0E873D2A6B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9D2E76CF-721E-4392-B720-2878E2BE9F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8F3D4D44-3768-4DFC-9D96-E6BFE5227A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879C1D16-B139-424E-A061-7C9D0819A7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2B1D2A58-123F-4485-97A8-1DD471F3EB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9362026F-2BAF-44E7-940D-240A31B570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0ED69773-4801-42EB-9880-4104A3AE8B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D4B4232C-82E6-4336-8F12-EBBED9240C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F27DE149-AB1C-4375-B2F1-12D981E6DA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B878F5F4-4B4A-4A73-91C4-1CD8084B6C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264C08A8-5CF7-4C38-9A4B-E45F5BC976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CF7BAD2B-FC56-4269-A7C0-EC92B49464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96FD3A18-41BD-4640-AEC1-10ED91AF29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7AAAFE4D-DFD6-4F50-85E1-4A824F9708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FFF125A1-6124-474B-9397-77B8372FC3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58FAD4A7-1CBE-4777-BAF9-6BFA894081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F18BE49-8178-4DF9-9427-D51656A1E6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B9B7860A-553F-410D-8E24-10BC616FEF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998A418B-10A1-49D6-8214-FC8E5E328A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1B8008-337C-42F8-9A6F-634F04B801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90C60C64-0CB5-419E-9EDD-BAE2C89DD8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BA3C312A-25BB-41A8-A5CC-B1E960A961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279A8809-D52E-49B4-B904-78B027F027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050682ED-E91B-4C83-B70A-50ABFEB0C8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271070BD-7F6E-48BA-9612-8FCB87A6A0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6F75EB75-FF00-43C7-B58C-AAA66EDD67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7A1D25B6-1DEA-429B-BACF-44EA1B448B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60931B63-EBD5-4115-AD46-5BFF87F4FA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4F9DECB-767F-4E89-9371-2D42359245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1B8BF372-BE44-48ED-BD01-E26723D438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8E9670BE-E67E-4DC6-A05F-E33DE226B2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C303808D-CBCC-4674-952D-86A58B2A4B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8693CB8B-637B-48B5-9238-D133ABAAD6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F2B5EDF6-7C61-4C3C-99A7-50CE87E7E7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17D17A9C-EEC8-45F5-B851-FA777C97F2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C05C98A7-B7EC-439D-A55A-59631C6448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21545E8F-57F3-4130-A7E9-69A2FC6D8D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87C553BC-CCA8-4511-BCFD-9665F2E327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559BCF92-D3BD-4D52-AA92-CC9148DC9A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A79D6A4E-C23E-463E-BB1C-6F6205AF8F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E35BE4B8-E322-41DB-9A79-80A9B813C7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CE773146-CC40-4288-9BED-BC07DFCCF7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C96F290-47A3-4063-8ADC-5378DF8324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11D75972-26D8-4052-9611-42B0C66FC1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4DF46095-0C32-48B1-95B0-12866096AD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030E63F6-C519-4360-8446-DD82B71AC6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C2EEC97C-3808-4FE6-BA28-6DEC505203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DA8EA9C3-9153-4A96-92BA-7241DFE803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9A167E6E-9F6E-45A6-B521-EF0C0B715E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55A18388-A3B7-420F-92C5-7D9B4C1987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E3BF3874-6320-4BFF-83D2-D1E7BE88D7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EF983326-7033-482F-B463-40D47C1C5D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682A4E24-0E63-4230-B0F5-5FA6AE7581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647A113D-88BD-4835-977D-452B016018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985AD6A7-F568-4494-82D1-68C22D10D2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724E0E2B-4B68-40D2-BE82-081286FA69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E72D1FEC-DC72-4F2E-8580-3CDEC0684A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EC961BF3-2A07-49B2-81DC-AAA0896981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DE9D5B43-8D5D-44CF-9F08-A0480AE4AE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BE7F09A7-EFE9-4E85-865D-D24CE726A1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ECDFCB1B-D4D7-4507-942B-5102BB9506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C6FCAA01-ED5E-413F-AC15-D0C0B74F27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FB811895-6B84-49A5-BCEF-5751121783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CDACAAC5-722C-4AEB-B20A-689007602C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C669B057-08FB-4C30-BB26-ABA52BB3AB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673CD5C4-7899-4983-A9C6-19C5D9444B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B7EBEDC5-7CDB-4A2A-9737-F41F48EB90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3ED5BD94-E148-4C6D-8521-84267181C9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F3D93099-158F-4034-A538-E9ECAE5A08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728605A-C7A4-48B6-A611-4828236DE2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E9A5568F-B6A5-4D98-BDC9-7124919971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35243613-F94B-4F3A-8DB9-417BC0B6B0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8E3EB50C-5FC9-4C36-9389-5FDC6ACB45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284F7AC9-55D6-4A47-9562-CC64FF9139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4F489F5F-F51A-49DE-8A6F-A9A2300190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CD2CB295-4C59-467B-B5DC-0AD34BE82E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B006A156-FF65-4929-AA6C-159998023A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7CE604B3-FC44-4417-AA2B-E47F408769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3C2167E7-5599-4E02-8DC6-3829697553F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451DD37B-FE15-4638-A373-4ED0998AAB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18A119E6-CBBE-4B40-AF16-B876A84912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9F999881-64B7-4B2B-B986-34286D0899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84B3D0D4-7788-4A39-BF7F-C8CC91E49B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47F2555E-7633-458E-A099-1C945CCF10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BACDA7BF-5F86-442A-A6E0-BE78FE8309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D39F4077-CF60-4388-9D9C-038CD8DDA2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D8D20235-8F7F-484C-A18B-2F5E0CCDE7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D2E5B1C3-1128-43F6-9E34-C6795C5183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71A5A09A-5C59-4056-8F01-7CF81FD033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1A47565C-5787-4B5D-BE4C-93AEB8AF0C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9E7011D8-62F4-456D-A2DB-4E18E1042D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E1019FA0-4794-482D-972D-41D9E6D114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E1E01DC5-6444-4AD1-8629-B481C66120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DB620544-EDAE-4661-B9DF-9552536E3C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7AA7EED3-F544-42F7-A354-57B7AB71E2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1A2CE9D3-686A-46FF-A11C-7F57200814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BB18CEDD-D0DA-4D0D-8951-9D7FF1AD39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DE50184-610A-49A4-BC7C-A1FB070A94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4F499E02-B284-4CDF-92AB-CD2AB79F9F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A1629CFF-C0D6-475B-8DC8-7013811599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88480D9D-850B-4723-80F7-F998E0034B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E8A984E2-2550-48EF-9FE1-5D676445BE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9E05F7C3-738F-4E0E-9E50-66B5ED1B28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72187302-658B-42DA-8DB3-F84C00F954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D525A8C8-8AD6-4873-8EE9-BC92F7D58E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1DA20057-5259-4270-9261-1B6D79BEC2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1865312E-4AE0-403E-8F28-C8645EBB28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A4073051-52EE-4537-8428-A2AB2E8124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DA6E988F-7758-4A5F-9338-0DD33FE778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8BF50D1E-AE75-4E78-AD36-EFDA9FF045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CD7408BF-C5B6-4BAB-9B97-FBAF8AB2B5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77C10BAD-A6CA-4676-A534-C6D937A936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AC339ECD-4A0D-4B32-A18A-055B283B9F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BE9DF83A-A4F7-4FFD-B3D5-E17F1A58E8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8BF975A-58DC-41D4-9EE1-F44005AC19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ABB63015-5D07-4EA8-9C9E-3A8F95C7DA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56904BAC-695B-49EF-A919-64C3DC862E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A6F572DE-F9AD-4B02-A8E2-BDFD6228B3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C2EF4BC0-A14A-427B-92F2-28A1602F2F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A5ED2C15-9221-456E-B7A8-96925B8895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B508C115-8A64-40BC-9C41-7115ABCBB7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567CCF40-8121-496D-ACEB-7CC1A52BE1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A1D9A46E-A41B-46A6-BC46-B0B6ADF30A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EC68AE30-102A-44C2-BD8F-99D78C6640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A68749B1-7DD1-4630-94C9-B3F424291E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EC4A2F5E-E975-47D4-82AA-54E1E8F7A5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B262A3C5-ED6C-4BDC-BA1E-29A4C3AC31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E46D4660-AC9A-4082-A9B5-B79884990D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F684A877-7B3F-4BF6-A1BD-F555328406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9372ECE3-146D-469B-B31A-EF5D2FE2BC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F4FDD1E3-A720-44E4-A0E6-EE8AA99F61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16F812CF-D681-457B-A53E-E280A93E56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728D88E2-B397-4EDF-8F01-1B98076ABA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8BF93BC2-D2A2-449E-A174-D0BB5E03FC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7660A344-AEA8-4DD7-9398-2BF1061CC6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E3687D2E-7933-4377-844D-CC3C6394CA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61EB8EE5-A3B3-4EF7-AB32-5096465754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4F71EF96-9337-4AE3-90DB-E668B4C093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2EE92400-E3B0-45AE-A01F-0F2AA7FD94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1D4B4A66-B112-4406-AA84-72376058FB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1F15DBC-EF16-43A4-9D64-485E4891C0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667F5A93-81A2-482E-8EA2-FA22681B94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42530531-481C-4D55-9A60-C6C01C35A3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19EBF9C1-CD5F-4500-B122-156339247F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34E7CE54-A6EE-4B3A-BD14-2D05131C78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AFCDAE58-1411-47C8-9879-73321A236C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2337B1CC-2C74-4D5A-8F15-6E84BD3F58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4B6ACBDB-661F-470A-A678-DF0C5693D3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4F845074-6E99-4B20-846B-28B2F502B4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BED0F0E2-6010-41DF-A045-01994DAC82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9D845947-2B9F-4D35-A762-36C2DC669F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FA843122-2B73-40A2-8C63-54B98F6DA8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DC60C59F-5E7E-4A9F-9F2C-54AAA8E5BB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D0E8911D-697C-46C9-AE9D-88535C89A8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DFC8F416-CF44-4550-BF5F-7CCE6FF5B7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A24969B0-AC1D-4759-9467-2EE3BCF201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19931635-22E3-430F-8941-14B85378E6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54088CF2-0C9D-40CA-AA11-A538BA991D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6ADBE535-B1FC-4DCD-933B-4A4274A2BF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2BC7399F-CA1C-49F1-83AD-312E795576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36C03BE6-7C4D-4A34-AAF4-AA85856462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3C17F703-4A66-470F-A1DE-E2F7A40557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365F2013-017A-4674-AE77-F2ED6B090A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C296663-75B3-4649-8E3A-AD0810C5E7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E69591F0-1956-4396-B225-EC9CC6D528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FD7339FB-9C57-41E2-8EFF-6F34E8F6F9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F9D4FB47-25F0-48C0-8A85-0C3A5EB214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0E42774F-0162-4B2B-9DA8-170CF4A289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D015CABA-5514-4986-8203-28ACE97981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62349BDE-0407-4BAE-B7F5-1EB51630FD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149A55CC-ABAA-43F7-B544-F1ABD89C75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30E7DAC8-E3E0-425B-9EE7-2EBA0DFAA7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562CB7A7-B28E-4425-9277-7603A81034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C8093EF5-205B-4D59-A0B0-805C6DE636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F2E0FD91-AA6E-4D84-BE36-08ABA9E196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C0277245-275B-4105-A1D5-46706C2599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C3618B75-DD92-4376-B842-CFB37647A2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D7EBCB98-8668-4A5D-A7D0-E704566DC6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D5E4D612-29F3-4DC1-9701-7B0C3B7708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6D29D193-4CB4-4B7B-A967-95A3F3A05F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3CF0D710-70C8-4571-A345-B0F0CF46FE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F3EA5758-4DD7-4615-9D5F-DF6506918B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2243FD6B-41B1-4D7B-8080-55EBE5BF6F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32E30D13-7173-4237-8381-7542D55884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A084FF5F-3EAC-42DB-A3A0-FF660DB407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FE2E5CA0-DFC7-449A-9C12-9DA7CB6795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0388A6B7-3AC9-4C66-ADAB-8E6F3D3DBC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8FF18FD5-C523-4E90-A468-7C656E7C1D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0417C9DB-9422-4060-A68D-6954448A11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DE4703B8-3B41-4F8A-8B45-C40B532BFF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CCF6F854-ED22-4F64-BDD0-BA1929FEA0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569769BC-B0CD-426E-B2A9-46005937F4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D06DFEFD-DCBC-4ACC-9BB0-4350092CE7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AB9F3D9A-92EE-4A66-AB20-BC616C680F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710EB0A8-4E8F-4345-BB60-8F12F613FF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410B14A1-1E91-414E-A54F-7D7D3F53FC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E9E851AB-4159-464B-9936-EAEB710338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F0E5455E-3190-4DFD-A89F-1B98BFAC47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FF3DDEAE-69E7-4A76-B07D-A17F1622FE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AC6ADAA2-3DF1-4533-B537-169BFDEA58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933AA081-DCFD-4BF8-ABA5-DD085AF79B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79231370-E065-4330-9E11-111CB5497D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777AECE2-786C-4FFB-A71F-F07C20105F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8C73CE1B-E4F0-439D-9814-EE067994BD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BD27AABA-F011-4021-8160-F90F00E2C0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8541710E-F58A-4600-B63D-39250A0CD0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6269D851-8052-4BB8-8FA6-2B3A7D0E10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4E6471DC-864A-4858-898A-B98DC3C1B6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75CC10C4-BA2B-4794-A2BC-3E09A012C8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EF8E40DA-DFF5-4023-9759-857D8F8496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4381FB29-C6C8-48A3-B062-E0CF50C2B7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C6B69DDD-543D-498E-8E7F-84E740DE7B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26C9464D-F28E-46FC-A19C-6B604A92E6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6031C53A-4241-4FBA-870B-37AE50F7C3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96F0AD74-DEBE-4854-B67D-DB93385396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AEB12F73-5FA2-4255-BFCA-6904ED2C5A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FDD94B39-B60F-4A2F-A027-0DF3B522E7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DF4F935C-D46D-4ECF-BF8E-D40FF2DF25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3094547D-1948-40D8-80BC-28AA2DA248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16F828A9-1F8A-4C60-9737-A08807EB09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C9671FB0-FFDB-421A-949E-99026B8985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33543874-76B8-449D-BAD5-CFE7122899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8DE01F7F-3E68-46FD-B55C-9C5FC47AD4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CF69C605-5660-4DA7-99F8-47B1CD65CE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DE7D7B06-A013-4AF5-9737-F88AC4EFD7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DBD1A0AD-1E8F-41A5-A8FB-1A3E50A382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74B4C4F5-01E5-4A92-9737-8F18E67D9D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8C7F73B3-9438-43D4-8F90-7D5BBB0D1E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8AA17396-CD09-4BDD-A2A5-9A2B934C30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5FA35A50-610C-4531-9BD5-AADCD89B8C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2D0031EE-2C2D-40A7-92BE-7B62097C36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7F0B0055-165F-49DB-AD5A-9E4B10A011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44204814-8C6E-43B5-B617-451FC69536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286B931-7A9A-4FEC-A8D9-93BD1E045D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CDCB2267-42FF-46B2-B02D-483ED70699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F3260CD6-342F-4BF4-A041-F094FD8DC7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13078E30-A162-4239-8820-BD31CBBB8C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E1B0ABE0-8B16-46FC-BF7F-87D15365B8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8E4E9815-0DBC-4363-8D52-F81D6C317D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3BD87143-BCF8-4CEF-BCF9-D38EFA22FC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8B795912-6DAB-4B2E-B07D-CFDC051626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DB7C0A3D-63DC-472F-87BC-604F5BC11C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8016894F-B542-4AA6-94A1-2AA0B3F90F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9C198417-9CE5-463F-9BC3-796056AFC3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1B5241C9-2085-407B-BD3F-EDEB4CF3B2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B4DCB462-9A1D-411B-B8A3-F65C071D7D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4794D4DF-BC6F-41C8-979F-B156977590E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88FAB091-9CF9-4C91-B696-357A1B336F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66E3B547-9CA3-4878-BDAD-866CB67812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250E9383-401C-4D20-B17F-9A957DBA51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F45F478-934A-42FB-8CB0-AD42A07B1B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964BA489-0DF1-4624-B1BE-E38F6953D9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929151CA-5F04-4CE6-B5A4-4816A39185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668CC03F-C034-43A9-B8A6-66652F1B86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4CD9E369-843A-4FB2-B537-4DB5E9AF49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2C28C7E1-C509-4B35-A0B2-C509A5DDC8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348C95F2-72AF-4525-8F97-879942EFEC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719C3B4F-0874-4B9D-839D-8B0C77EA0E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AB277525-1C68-4477-927B-C194962AAF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4F09A8B8-56DD-48C4-8A11-E341F6D826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38A744BE-A9C7-4EEE-8AC2-B5C8AFFE32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16ADE53D-CBD6-47AD-9F28-F82C71DD65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5215834B-D91B-402C-A48A-E79DB768B2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2F05E5C9-055A-4A79-BECB-0D92D0E91A3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935883D5-355A-4A6F-9CAD-AA1C7CAC0D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664BB8A1-C511-4F7F-A0D0-7834CE65E4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326893A2-9D98-4286-B324-106CC8BECB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F0778E28-2FF6-4F8D-823E-D08F92FC81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915DCDD-8255-471A-B46E-A037BA9850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ABED709A-4E71-43CB-845A-342B5D0FB1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31DDDFE1-1EC7-4E83-99AE-D95D5DD5C5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BFB09CEA-F439-43DC-B05B-9AED5A1477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24366215-F9F9-4A39-8B13-8D2936C3D1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6FBDF532-8878-412E-B7E7-AAF208E15F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53EFAF41-82EB-4229-9634-32756B3898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9B725C0C-EA8C-424B-9BF3-91CAB91904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43327F4B-CB8A-43DE-BB64-BF8FCF5F0C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C3BB7D12-D061-4FE2-9759-9CB3D0784B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4EC0C116-2CA3-49BF-8C78-6DEC195302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69F01FA6-4A5E-4896-AFC5-487989BBD1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88155DBC-1A55-45FC-8585-E7336ABFC6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F5C70FF5-C488-416B-A113-A2315E7C58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59DDFFFE-1A64-467E-9CF2-86F6C9DFB7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FD30F62B-487F-4798-9CFD-78E8E2BA14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61D8C734-C6F7-4998-AFD4-DBE0E4FDFF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D3ADFCDF-27C6-4358-9355-84B84406C3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20BBBD6F-C3B9-496B-8B56-D468154B16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50FBF1FC-2CA5-4715-9F7E-B4BE69D723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3DE3EA4C-7AD5-4E9F-A79D-8F0109B2BB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1C9C063D-9098-4DB6-9EF8-B0D07F9ED6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6836BDB3-875F-4B7E-A72F-E05B489919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F666E8B9-406D-4927-8835-5F3803EFFA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7B2FC5BC-B30D-45E1-B310-1FF6922346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D0A11DD8-918E-4F1F-8BB3-73EBD19586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2DF93BA2-45F8-45E4-B22F-062F2AADC8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7C47E7EA-0803-49C5-ABA1-4A88B6E35C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84C29CA2-4581-4293-B32E-2386CE37CE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FC45E3CC-D686-49F6-A846-102E48DB46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D7A3C07C-05DA-4ADF-AA42-1D2EEFF815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49518BE-6509-484A-9588-62EB8A4816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F5F767AF-72FF-4797-8353-83CFBF829B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A2CC723E-1AC6-49AA-B12E-25277969F6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649957F6-162A-43D6-B598-6317467A80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7EBD286A-64F1-4ACC-922B-ACE686C249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EC23CB55-0494-4CC9-AB9C-B568937161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BF4BCBA8-3293-465F-A76B-AE1AF4FA6C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532ED0FB-BEAF-4A80-81CB-F5E4B7BF7E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5C567CCD-2F57-475D-83D1-B9C2E1194C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BFE60F28-BBDC-4631-9939-650DEB47EE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DDF8B46A-A3AB-4657-AAC3-CFBF780D43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6CDA70C1-D81F-44AF-944C-95E662EFCA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E7B9B4EF-3B06-465D-9060-4AAA5A95EA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B188E4BF-F322-4CD6-9812-98FE01EA3E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C2BBF29B-FACD-4DC2-A538-43C4F4F9DE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A6503F00-8F51-4C53-A192-452D8DE32E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E80DECAA-821C-4C74-A683-E64DBB76E7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591D8A74-5F0E-4426-B38F-542DE3B12F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7759B383-BD78-43C7-BD4B-47919EF4CB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EA9DCB7E-6ABB-479B-9995-611C74CD41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3288AC4D-6444-4C9C-8A55-B522A40436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18B9B3FF-7602-4228-8D4B-8B2EE75548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969DE897-52FF-40B5-A093-25A265D1FF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D860CDA0-9B05-4B0B-BD69-C290A81D90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69BABC0C-25E5-440E-8895-E7E8907F2C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48376F8E-7BBE-45B1-A0AD-B9A5D680F0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83221E47-65BC-4E0B-B9BF-D7A393BDF5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30EBA3DE-CE9C-493C-AC94-F123B6A2C2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2B3B6335-84FE-441E-B96F-87738452E3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7CB4895-0224-4B93-93C9-B23B8F8F58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E17C4B9B-AF6C-424D-8703-43BC7186DC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BA965696-A0E6-4AF2-AA76-01548A3014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BD1BF67A-9A8C-4BD1-BAFD-DA2082AE40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AF7F386C-DC33-4B67-A46E-F44F2EDE18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F073943F-9359-4EED-A519-75CA566178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FC902A9-876E-4321-8C24-9B6418C8E1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8D1998C0-290E-4506-BB7C-057FD48E94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EE77708B-2E54-4158-A366-5E7E12AE4E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DDDA26C8-3690-43FA-85C6-0E8BC1A3E8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7AE419A1-B774-4CCA-A78B-B60AA4944A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C99C2279-E8A2-4D49-BE0B-6344D86740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F6DA77FC-1E7C-4B42-92EC-3BC03405A5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BE70F4C0-39E1-400C-8F06-0350855A9A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C6130B28-5D65-4692-9BF6-F808B9AF9F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46C777B2-9A42-4AAA-993C-AB5D44A05D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104325F-2846-4BBC-B1D5-6EBFF5B57B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FD26D967-37DB-41EE-9B50-112D670905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80258F39-E0BD-4BA3-969B-B2CE4AEBB9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5B56E5C2-7697-49B6-8219-27BA5B6136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C8B5FD46-B09F-41C5-A494-9A9B19649A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51CC7888-F34F-4C67-A73B-11524A8693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7AD05862-A1DF-48B3-A5F4-95189C0EA0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A78DB147-E81A-4144-871F-2D6C1EEB02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EDFE7070-A944-437C-8415-D1B2D377AF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2474D54B-B467-4F69-8C49-C0171780DC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62664F6-E2B9-4179-A3DE-1DF2B10016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39E33742-1A07-40A3-8458-220A87A93E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0F8D936E-38F7-4667-B256-175C2AEE19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FABBB80B-DC8A-4E5F-AD51-878BAFE3B6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A5391576-B91D-425C-B2C8-CECDF0A81D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C2146F13-6231-45C8-9CFB-45A1C7B014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D6D98595-F9E5-4E25-B176-91A2A0CDF8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6366CAB6-7ED0-457B-9CF8-7890DD9174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84E8C03D-BFC6-4703-B24A-EA50F83DD9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2989F72C-5985-420A-B6A5-9C5A72D509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F75BBDF4-8BEA-47C4-AACC-4FE21E85C1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0049E320-C020-488F-8869-08A69D6B6A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83B47F2F-E02E-48A0-BECA-64F091E672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AACA8225-25A8-4A11-9A4A-D196D64E15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8B86BC56-2B8F-4AEC-A0B1-8DCED02762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85F9D2C4-C515-4C86-9766-77F87E302F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7D017559-E386-41A9-AF40-9A29AF4FDC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A318DD1A-EB2F-40C9-838F-1AF76317C4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F289EB0C-AAC1-4ECF-83D6-2330633005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9D44EFE0-0091-4BE2-B480-ED7BF51050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4B1670A0-29F6-4B7A-84DD-D8D3091CCE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B0555F3F-2F84-43B4-8493-534223ACCF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F79A0B9A-D88F-4948-9AEB-D0AC6A419A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283A7EA4-F393-4571-ACB8-05B40853E7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87CC2C3B-2E49-4CB3-8724-EA26B5692C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E3FE920B-8CF1-4AC7-89A2-4CC00CA0D2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EF25AFCB-81D8-495F-AD2F-7A4023DD6A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15F9247A-2EFB-4880-95BF-2C1681548C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8A9CC096-BE53-4823-B7CF-8CC296B8B8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876D53F2-02CD-4BA2-B58D-50B354BBFA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84DE6717-892F-4DCD-9DF8-36C69AC1E5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BF0E94F5-B962-4C9B-93A4-5312406202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2AEA1490-CC92-4022-A28B-069D3A4638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10AD2213-1712-4EBC-ADCB-3633295019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684427A6-F07D-4932-BEE5-CF06AD32B3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F6A6ED0-E359-4A8F-A6FE-AE1C046603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43AA17D8-7D26-4147-BF2F-CEB1984540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48810286-EE84-4BA7-B140-4AF8C85C75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18364DD9-E196-4D9E-BC54-1F7EBC71795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346DDCDE-379A-4C03-A140-07A51353B5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DEE88E29-ABDB-443B-B2D5-CF0EFF3C7B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AFADA150-E6EB-4B76-BD96-8BB679BA3E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FADEF16D-5B05-476C-854A-10EEB288DB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AFCBA7C-587A-4F2C-A4C8-D3917610ED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EA296521-CC19-43FC-807C-E2C33BCCDE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CD5FBE73-D464-4A23-A631-2B30C711E3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B269335E-3EDF-4A8E-A664-F7DA2EC60E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632BFDB0-94A2-48E4-88A7-A11E39E7C3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A80F721D-F403-47F7-B3E6-9D1B2CAE86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E94C07AB-C47E-4B70-8A0D-F99B9CE149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48457081-77F4-4C7B-8754-514DBAAAB6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E067F4BF-3FDB-4B03-80B1-E50C102473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3C94C5B-554F-4EC1-AFE9-7F9414A0A6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AB168376-1FF5-4A94-B20A-2C5B14A460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4CE6280C-54A2-4FBE-84BC-B7E2039DC8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BDE0BF5D-175A-4DFE-B225-B16DD9B6A8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8ACA7D86-0100-4615-89B6-C0E8959ADF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D11893AF-BC22-4776-9636-6CF14186AE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FDC02D8E-422D-4015-9352-19AB4C31B9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6E84CF6C-9F5E-4215-9022-7E30DCD0F2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CC2B0B50-72EE-4CF3-89C8-38B2C7A0DE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B8DACC75-2C57-4036-B9B0-AF5DFF0F60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70A1B66A-C0F5-40A8-90A4-3772B8DE5A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83B21456-1FE8-469A-9B8F-E830AD390D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C42B9A24-B67A-4A24-ABA0-2A1FC6F8EE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CF25B930-789C-40E8-823E-1B70914451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60E93A64-1321-41E8-91B9-EE04533C59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9842543C-8162-4A65-BAB0-3C360F0820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933C3CFC-E94F-470F-9CCE-39BC5C61FD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2763B822-18E6-48B8-BF7E-B5DE660AB5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58C0F573-2FC6-403B-AFE5-0076DBF419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49FDDB5A-C0B6-410B-B8B9-839811333E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CEEB41D0-E7B7-4DDB-9F6C-E2496207FB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486D5792-574C-4D4F-86C0-0E179A9C9B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101FCADD-6464-4923-93DC-71EA9DCB63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8AA0CB-832E-4899-91E5-F3767A66C1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AFA92321-CA30-42B2-9695-F54C8298E9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03EB0A1F-6744-443A-8461-A31CF6D3D3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F3DAF439-5AF3-4269-8291-CA1064D13D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56EFBC8C-9711-4A7B-A1C2-603F3C9766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7E4980A-9707-4265-A5EA-8977C67B75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D433F5CC-A8F0-4C41-A49F-EDB0C539DC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87EC064B-7F3C-4854-8A6F-066D7E0217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FE5389EE-E7C4-49A5-B848-8F9C09ADC3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70949C2E-D91D-433E-AAAB-8335A3D30E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C08573D8-01F4-411B-943B-713EAC2421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9BC8FBAB-E9CB-494C-92E6-4A015355E8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99C8E831-883E-406F-BD00-46049DCB69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B7883181-A8B9-4630-8297-80A81EC125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9AE076CA-D3E3-43C5-803E-C759BEC1CB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3401B616-F44D-4014-8AC6-DE16D6D8F8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EA267982-6A18-4822-A70F-48FF65C79C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C75DE6E0-9E91-419D-AE7F-C63E2BFD60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BD7BD02D-EC96-4CEA-8975-D5559E2806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6D99433D-69F4-4419-AB87-23366972C0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57F09C5C-D778-4555-9F80-E206DFA66A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4AA07981-89CC-4427-9880-5D2C428936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3F5BCA61-A11A-4F45-AAD5-55920D9F73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B694D39E-1A7C-489A-A78D-88912A75F3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FAAC4131-A979-4F10-B5FB-0BB571FB97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62221547-515E-440D-8D2B-159B64F21F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211ADDD3-A2C3-4F87-87F3-DFCC84A153E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AF33E88B-A25F-404C-81B5-E848D1F52C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1A343898-D612-417C-BB76-0125802E83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23AA8C06-CF91-4FFC-951A-32F630E4F1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69C44F2F-1AB8-4E32-91A0-B97D1B95AC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6B93578-3AC4-4E34-8945-1C0C468663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6EC9802D-F1F9-4240-A81B-E14CCF4942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3AD75811-6D41-477A-B5BC-41C6F8AFD9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6E01771B-8E42-4654-A536-AB454FECDC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186812D6-A4F1-467C-B9C5-1ED9F02267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3C226AD1-294D-42DE-9F82-0CD574A63B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73F96ADC-84D4-4F97-82F4-474747593E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8E999E01-74E9-4F3B-86D7-A5061FE208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6C44ABE9-24BA-4C64-8206-EA07F5495C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DB3469C2-DAC5-49D8-A5E3-0CC897E3F2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6B148D0B-B8BB-4FBB-BC88-26F62779CC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BCF32556-DB96-40AE-8B81-6B981038D8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CE57DC80-54D0-4CE1-B392-D2C935B8B9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E75D1533-9437-4211-99DA-01E6FA3738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28107E2C-2A05-4B7F-ADBC-9DD6EBAC02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3D8549BE-A379-489E-9037-01B5F0A6BB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3250A9AE-AA87-47CA-9AB0-E2AE74C190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CDC9D9FA-055F-46C9-AC50-B4ABB1CE20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871EBD2-1F22-4124-B31C-B6781D98E0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CC6AA37-3C48-49DD-A184-4EF2410279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11CF931E-989E-4897-8DA0-D2DA325B7F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9FA5DB9-49DE-4F49-8F67-E594A60D1B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B2927B9A-2D4B-4ABF-8025-4B2181543A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677528D1-CB2F-48EC-B364-CA62D0F96D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8A7C7B39-476E-4CBF-A8DF-859B9985B05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E347279C-8D90-409E-BFCC-48F522E909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155EC012-723A-4B25-9D16-572C728BEF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FC62DB7E-B8AC-4094-9762-5479A86DB4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A55713E3-0BE5-4475-B875-74AC7093F8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4F9C2A65-7423-4D35-B294-68A9095E65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4E56CBD6-ECEC-488D-B7F0-F651A9D42C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C64EA87C-2589-4490-9B08-85D1568635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CAD611EF-B50B-47A5-9542-6017683621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D334F00D-9EB2-4223-8C09-F262D6C51A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63B911A2-17D9-4725-900D-1E8CEA1F65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17318FE0-60D3-4087-BB13-4968B1E88F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E4C31E2-EE7D-4BE3-BE52-46ED7D9E62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B67EB2F8-547E-4C83-B313-D1DC1ECA59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23741FF2-15BD-4208-BCC4-A322A95CC8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1A4B8D0-3864-4AC2-8165-FE94246F34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BE9157D2-3CA5-42A6-9D2C-DA36C510C2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338DCCD0-A593-45D4-8377-6EC7982E4E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458F8E1D-AFAD-427C-ABEB-7A6F6C169F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C14578DD-850D-47BB-83C7-04E6D6BDD3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3BE25433-FD25-4723-9523-E9128D2DC6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75EFBB04-96FB-44C8-A5B7-D9E2355E50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C294EC67-373A-4B01-BDB4-F738BCF202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FC3854A7-535D-4B39-9B43-0A0E82AF4E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5A1C31FF-057C-4CC1-85C2-962AFEA9A7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E320A3C2-23F5-489E-A2F9-BA3BDF5E1E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96887AAA-B161-453B-AD73-8B0752E40C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A649EEB4-907E-4F6B-86CD-BC23BC08D7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96CB2798-65AD-4946-BCFA-9ED2ED3FB8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C6CE0AC5-D110-4A94-B9D6-CA61048F53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984C36A3-4C7D-4EE2-BEC2-80876707CF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7006987E-0280-46B0-AAAD-C45EC07789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2F7746AD-6B4F-4593-BD45-BF69557668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9AF72441-6FB1-4FF8-9630-D50F9336C4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1744731F-C211-48A1-828C-2F09CE57CC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9B91BE4-C55D-4133-B721-80D8D272B3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C8AD6BAD-7702-4C69-A828-B13A9D0CA4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C35EECE9-C178-45B8-90ED-4D7AF515CB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DA2AEF55-1F2D-40E8-AC96-7FDEBEA5D4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D0BD9FA6-8B20-4572-AB51-D63D70CAB0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BF5F92C0-4B6A-40DF-A861-1876C7E89E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6FE99277-9FBB-4F00-9310-5E4559711D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418DBCF7-9175-4A91-AEBC-BFFE2D9714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2F46A068-83CE-4CF0-8864-E33968133F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C6149A3D-5E32-4C9C-B798-1C6ED156C0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9F889DBC-BA45-4D3C-8DDB-7D8AA347A7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DCD71B1C-0EE2-4B76-A080-16046144A7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5EE63DAD-D160-45C8-BEF7-B7BA39C46D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730E5FA7-F13C-402C-A648-CF42103CE2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81E1593D-2330-4AFC-A4DC-F70FD1417D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3A5DB7BD-7EFD-4EBD-B2D8-0AAB0AA7E1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E26F1EBF-8CBD-4FA8-B962-443A516DEE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81DBDF2C-E461-43A3-BFF7-F1B8FC5D8B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89EAB638-306D-45BD-B63A-7CEE1606C1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71B10CBB-90BC-4AD8-89DC-30CE0EE94A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58E910E7-DFE6-40CA-A6CA-B278A21E40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CAA26ACF-E857-4643-BDE2-E8E053FADE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9689018F-9CC6-40E8-B605-861AD3C10E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24CAA6A4-6548-41FC-9285-B57BD3622E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9EB6B54D-350D-4E65-80C4-ABD442E812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B3F22BFA-AB67-4A1B-AEED-57E1393181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EF074804-9600-42D6-8E29-0FBA6846E1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E942EFD7-B1A0-46FB-BA5E-9A02A0845B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C2E5E4D6-D25B-45D4-B149-F6A8CAB8E5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C288C7CE-E099-45DD-939A-E4C3318788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8C5EDB6C-0F03-4D59-93AB-1CD80A3DC0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4EA42EB0-6695-4D78-9542-2A5EA295E2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888A0EBE-5013-4C6B-B1D0-BF45758817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F0F0A7CE-B702-4B2E-AB40-6A5A50A67E7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E2B8084E-F4D0-456F-A2F0-34FAE7729D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47C5C14F-4205-4350-B1E6-F637547CFA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203CA7A1-BBA3-48B3-ABAA-86233BE43E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31C8B495-3EDC-4C9F-BEA8-4A854AD6B0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C9B5E241-E20B-4C66-AC3F-6C694B0A4C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951E1BF4-DF21-4A96-8C76-A30018AE6F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49738B0F-0273-48F7-A10B-32C1DFCB0B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4800FA38-6E4A-4C40-B044-859687C2DF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24CC9444-0214-4C0F-9BB1-2DC2010CB4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F025B9E0-6631-48E6-A376-8452763D31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7823A28E-D6CF-404E-8EF0-3E565A1C32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C48F60C8-FABA-4CA9-91F2-64D37EA26B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25E2C086-440E-484D-BDE2-0361398D07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E7AEC328-4D2F-4291-9F87-4533D631E0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80DAAC2C-39C4-4629-A5A1-DEE24FE34D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B45A1B9A-B918-42D7-9AA8-4F5357DB22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95E8F306-C561-4509-9E5D-A50B918B74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951CD915-6888-480E-B332-4DCA65E264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88C387A-E8EC-4A29-8D50-F6F355EAC4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8F6FFD89-2642-4E62-82BA-E0B260B2FC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2AD1A984-D6D0-478E-B36B-AAD4EFDEAB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1FBC5A09-997D-45EE-A88F-854AF2FD57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219FE27-67D7-4A1E-9176-BCD275FF45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847C9986-8E16-4065-A033-93F8B02058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3949ACFD-6AEA-4C93-B401-9AC6431F92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21FBBD32-FAFD-4852-AA5A-7F12533869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1A0A2B77-1745-4993-A66B-EC781EB94F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C4363924-6705-4230-9638-BA00E90A3E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89BAEF82-4D14-45C5-8E38-88C0C258E8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610CDEAA-CCF5-4E8B-BF14-439A99AC00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CC993ED8-9A3B-4698-AA31-80B4A7A2C6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FCB901E4-2C84-47D8-A660-EC0633721A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32987C15-1FF2-416B-9A14-2361AE61CD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3AA32A4F-5675-4322-ADB1-BFC695B033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A4379199-0339-4749-8C5B-C1CA34F593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183CFD35-AA9E-4D0A-AD9F-7D18CE39D7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73663F7E-DA4C-4D2A-9B1E-2CA353F2E1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14A5E333-77E9-4027-8B81-A722C7ACF4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8F5F3F13-975C-44C7-91AC-4D73F703D4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65396E24-B3EF-4ADD-B939-C39C837BE9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23B83396-8CF2-4B34-94CF-11AB187C89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DDE2214B-4C38-477A-ADC0-F127A35858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F635571B-4F83-43BB-8449-38BB4ED8D1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4331E6D4-4EED-4C4A-934B-DF19641492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346AF074-2934-455C-8E11-21F4EDEE17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8BE8911C-B5AC-4F4C-820F-CBE71C62DB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1422E714-FEB4-45D8-9549-C24F8F629F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391A124-6C2F-4360-8BBC-F797CC60DA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908D3D05-FAC2-4238-B5BC-B26DC3AD6F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A64FA547-4D26-4CBD-901E-EA3D60D8F8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E375C18E-526D-4829-931D-A0CD184514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C2604185-8DF2-4546-94E3-37E8837F24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51533AD4-2446-42CD-AF9E-4A6102515F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8D71BAB0-C2F1-41C7-9BAF-7D17073B04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51AA50DF-E53F-455E-998E-D8B7B6AB5B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FFDCDC86-041D-4360-9B20-F7312B16D9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483F9DE6-641D-40BA-B9DC-62A65C5B17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5A0A8EF3-E463-450A-9520-51DE80EEDB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05411C69-20E2-4CAA-A012-4EB6D6FE32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A4DC9F16-9369-40A9-A391-203459A535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DB517427-B920-4BC4-B977-2D838EEDAD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4D40E98D-B8EA-49BA-BDAC-DE21CF9121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964353F4-8DB6-4FE8-8601-6C3E708F91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573F619A-105E-4755-8407-0BA203F108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1D24E0C9-1F71-4599-92D1-841C836BB7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84C19BFE-6DEA-4E2F-8290-8C560265E2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A10AA0D4-90A6-44E0-AD78-0F56CE755B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74419B6D-E13E-4E2D-A3C3-908FBB2E3E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BDC6767-5E56-4F05-A7EA-B50F3583B1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5A4208E7-43D6-4B88-AFC3-1CC94C234C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6960358C-2A5F-45B6-95CB-EA376D6641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6BED7FE-EDC1-498C-80CE-14D457FDC2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2149FC37-05FB-44DD-A68F-1C95D08397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E8CCA2F3-38A9-4066-AF8A-CD028276E8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680E78E0-CAD9-4DC5-8AFF-03074D0E30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DD698F34-3749-4EC6-9A53-741752836C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58705692-3333-4AA5-BFA3-661E0A521D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EE2CB37B-2297-45B8-AB7C-4BEFAE13A8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F54D26CB-79BA-43AC-ADB9-77246DF6B6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BC675016-69BA-4D30-880A-FD57EBA9F4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450E340C-6FDF-45B8-B86E-A2C42669AD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66006CD1-7282-47B4-81F9-FA0B56B01C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241E899-1308-4345-980B-9AFCD911F5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4152E311-03CF-4041-B9E4-F64E80802D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56D92C16-C27B-4986-B867-3CED14B335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1EA19955-84FD-4282-9547-752F9B1E42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B5EB4126-1833-4D9B-BCAD-A6C55DA5D3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4E1540F8-776F-4DFB-86E0-55040540F5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D2D0C8CB-6225-426D-874C-60BF7763BA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2DB00AE6-1EF8-41A6-9E0C-0E16679CAE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93BB5ACA-0E16-48D1-B214-708896E9A2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C78D6469-B652-4A0A-B269-591E43CCAC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43A3E6D4-CBAC-42E6-89EF-0005A1A292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FB33D83E-5572-429A-87E7-981BD0E411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C4BFB2CE-7A10-4040-9D6F-985818D0D9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6AB09805-7CAF-4CE0-818F-35DD68E21C4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EF163E31-0484-4B92-838B-F645357001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DE743D2D-3B23-42DC-9385-34BBB87B63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490C638B-9910-49A3-B13E-06B9D2AC7D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535A3B0A-A597-4B65-99C1-FD2CAE0283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B1FE5D39-B4DE-42FF-A486-DD5F7FAF6D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5D36EE44-A01E-48EE-A46C-739C4E8EBB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30CC79C0-88CA-4406-97A1-30222C371F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2833B080-BE39-4E66-82FE-88784FA9C6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11EBB42-CBBC-4567-AC3C-47EC0AE627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4605D02B-1122-4FE7-928B-2FF601B7E2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69858F03-4F02-4F0D-BF44-65B5001F09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D0F8D23B-E705-4EBB-977A-7721D33D04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AB044BA2-7C72-4A4B-82C2-6AEC77CADF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4A1622B4-CE3E-4993-9C9C-BA653E926F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A875EF6E-A13E-41AA-8744-09B1B9D666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D79692C5-AA01-4E43-9571-B00D007FE2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244021EA-AF9B-4611-879F-DB81DE4E2A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1F66BE53-8839-4733-AAB3-2F20BAB97A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FCFE182E-45A5-4BCB-99AF-4B524C317C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B1650D62-EC6C-458C-B8E7-0369A749E9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35F6F748-284A-44FB-88C2-FAA2ED869A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14C6D7E3-0109-4A95-9755-C9E58245DB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A885CBCE-2FBB-46DD-AA9E-E55AA7A450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381A37B6-9466-48AB-8ADC-C9FA77229E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B4C899A2-12E2-4F47-9F05-A7DAB136D5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FFD3C8F6-61E7-4E72-A247-3E8183FE11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AEFE1264-B530-406A-940A-D1B06CD1A2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F3F568AC-05F8-4FA8-B6F2-7983E6D576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494B48F9-E793-433A-B4A3-FFB7D77016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57DFD1D4-E8C5-42B1-BC09-2F2FEE2828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6350820D-515F-4E8A-8A5B-3B30A3B26D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80EF95E6-C68D-4E1A-A91A-6CF0174B40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F8F041E7-27A2-443F-B3D5-5DB670712F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D93B880E-76E2-43FA-9950-C516F4F661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FBBFC46B-A5F9-42F6-90E3-AB51283DCB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BE182189-F469-49C8-A48D-8C5CDDDEB0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B1E40BDF-D10E-4899-842A-C9FA11AD98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6E66F7B-2EFF-491F-8C25-1A06231EB1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B690ADB0-8814-41F7-82A8-ABEEDD2720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4CAA2EE6-C376-49C5-BC42-BCC05BBEE3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FDC4A31E-C088-4430-85F9-4A2105E057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4360C9E2-FA6A-489C-800C-F7E8417D77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BDBD55E7-8C42-490C-9E86-6F16FF05A4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C048DCAC-8568-4E64-A240-9A7F308A65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2D778BF7-EA9C-4C6D-AB6F-D5E01FD0AC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24DFF6B9-18BD-4F8B-A514-66DE40D5B4E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9EE0819-1F44-45F9-9037-5DBC6684D5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34B77B7-A439-4527-AE96-CF2764BAFE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7B488623-59E6-4854-8811-CC88C74157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F6AF03E8-9BEA-45D4-91D7-E85A4A7943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EB5656A8-69AB-402B-A890-2AF108A977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15C48550-DEED-469B-8F8E-8228D828AE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3674642D-4A65-4067-803B-2E4A3AF969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33EF21ED-7E80-46AE-ABFF-AA9F8F0AC8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993FFB57-0AC8-49E4-9611-1B2F7A5E23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97DF4B57-121B-4F11-B811-53C6D34BD2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4834C221-A9DE-4C83-939E-FDCCEAC390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2771A40F-F325-4A01-AD76-2770E3B033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EF50E07D-4EED-4CEC-9FF5-55797FEE87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140BCF58-38AF-4C63-9676-96A1A5FABF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3E854809-FF80-42E2-8091-9406B9F312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4050840E-C088-4D52-9540-FFD97F9106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2DAFF72F-C859-4411-AA4F-EE84147A92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33A861D0-A2E1-4A26-907B-E3E75197AB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D9A3D20C-FC60-438D-AC02-2CBFF73D73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512EC6D7-08B7-473F-B523-53DCA15413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7F5CF3C7-7E51-4754-A059-B768062CAB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9B811D67-C071-4E09-8BC0-A413C35D3C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87E14490-FDFD-4E4F-8799-BC8FD8E7F15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B64EDF50-C12A-4211-BC22-9001CBDD48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73E0480-C700-4DFD-BBBC-AE48193ED5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5EDF7AAE-AB0E-4338-9332-27C828571E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AC2740DC-185D-431B-8B2A-8D999CAC54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707A0984-420A-4737-833C-A2B0F24716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10A3B7A6-8F0B-47AD-B1E9-F4A53936A0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E98A7EFF-F7F3-49BA-A283-C1F6B29176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70C6F36F-A381-4B0B-9258-C4D5D3BC51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71FC8511-6381-44AC-B2AE-B8F0EB30F2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4133FAC7-ABAA-4547-91BA-A19A8978D6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63B5A0B-7588-46B1-A4A6-34283E97A0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915F868E-4598-45F2-9F40-7CA46DA1D6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CFA9A343-61BC-4651-BB85-B5F00E8A78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DA158AFC-A8F3-4323-95FC-1A34B2DC7A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C57F8061-8142-4288-8034-3A3A3C63CC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96403ACF-8C47-415B-9D2E-AB90AEC67E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EC62A75D-E6FB-4EF1-B7D6-992A6F9301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77DF2E5E-77C8-45CD-92B6-4E668CBEB2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B00FFA7E-942E-4C25-B19E-55B6108F50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5121D653-76D1-4BDF-946D-E1D1007E26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A36B66C1-C344-46F3-91A4-0ECD6DD6C7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13181FE6-1ABB-41D0-B530-C3ABBFF6A9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4C2417B6-5F91-4A94-8F2B-C01D70DF30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5E863EB4-D97A-4281-9BEB-0AF657B7C9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1C26E3EA-66EC-4004-BCD5-840C13A748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140D2BAA-CE50-4DDC-885C-2C3829702F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71561A2A-646E-4908-8A25-B31398267F6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B4C08262-5143-4F3E-BFEC-A972023D79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9CF851-CA53-4D19-9E71-07673647B3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356EA1D9-9337-4431-A632-CB651F5E94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DA91CE17-1AEB-4D8F-87C0-49346706EC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83EDC099-5897-4A46-9E07-A4ECFCC425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77C3FB7D-A127-47C1-8CE9-29B6CA334E2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BD2257E0-0154-497D-86BF-F7EB41AA15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C7BBFC79-F685-4D75-A1EE-739EDDA2BA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6FE4F24C-9D7C-48F4-A8A4-6E7BB0E3EC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9FDD20B9-BBEA-4806-9A7E-88025296A4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8B7A793-645B-4333-9749-304555B5E2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35E051E2-9F1D-48E4-B432-858D3E0220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DBE62DD6-7158-4C80-A971-0CA492013B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822A9314-2E87-4195-9849-DDE87F6136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F436E076-3145-4AA2-A2C6-E8EE5555BF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19C815B2-FA2A-44EC-A8DC-A2FACECC39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AE3C80DC-3E28-42D1-9BF6-AD9D6A4DD4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1FD6A152-BF84-4AF4-B8CE-FDD37539D9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6DA7FFE3-BEE7-43DC-892B-7C8433BFED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7BA34E0E-1B5A-4BB2-8FBF-DD46E53289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FA1F806F-A4E5-4692-9EDF-370D57D239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E5671DE1-E0AA-4DC2-9CDE-1FC144627B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E67EA763-6E39-477D-AEF1-431832EE6A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38A154B2-0C41-4B9C-BF05-6321179E45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9E6FFC80-265F-4324-A754-F0116DDA91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43073FB4-D42A-4831-A466-B2C28EE2A7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ED48E7C2-CB06-4DF0-A649-81537E59F8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55B4CC1D-2143-41E1-B2DC-3EDBE7D570A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95757AFE-5762-43D9-B4A7-6AE100BC20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CA4C4EA3-AE3F-4103-8E83-4B3799BCCE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3FD8AAB5-CB38-4649-9045-242BDE87EE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4AFE6ACB-FC8A-443B-B3C6-87A9C4B431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597F6776-B42A-4FAB-A41F-CFDD103E23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532200B5-A3E8-4C3E-B8A0-90D6B6F617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D1695DBA-883E-45A1-B945-94CFCE826D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8D8945F5-D666-4863-9FF2-6AA75CAA7F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BB36E405-B9E1-41D9-A408-DB7E347799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FC04C8DB-B8C2-428C-8BC5-5410DD0BC5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D5F29629-A63B-485E-A0A7-85FCAC67AB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95B141DE-3BEB-4C23-B304-D3252D3248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F06AD974-D2CD-4FCC-8E0E-5F48908347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B29F34F6-0D21-4253-9357-AB16E6ABA0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86AA0CFB-AF0E-4CF1-BCA8-78EEF2970D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8241EFB0-AC14-439F-865D-F941ADEEE9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DC93F4CD-9411-4C74-8515-3517ECF5EF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21BE27A6-EED5-4989-8741-8FBBBC3DE2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589BCCAB-8C44-4000-AFE2-01B770A479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4F25A4DA-9297-41AF-9E91-432A192AC2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83D615AA-F8C7-40A2-9AF7-72B47F1832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38E6A6E8-9E38-4A71-95DA-9D0AC36044E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77F1D5EF-8B71-41AD-A562-191D8DB41E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F6CD3854-0515-4E45-ADD7-F91C68CAEF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D6613B18-1C30-469C-B699-13039234D6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7D4FE1BE-24FB-4BA8-9439-167CB8210A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62CA36FF-9D4F-43D5-AC69-0BAABD350B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735F82A2-668A-46D8-84DA-D3938F38B5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81F822A5-D518-49F8-ADFA-51D8E19328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23C2DC05-9C94-40A0-91F6-A0C3B6B73A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8D504774-9D7F-4F7A-88BA-B455DD2CC5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BBACF2A6-99A7-45DC-A4A5-4668CAF877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A147B092-FC5D-42B2-B3BA-3A19488491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3C31692E-8846-4F69-A321-57EF22395D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6F86DE05-40D5-4E9B-9E7A-CEDFA1BE7B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9CE27417-EB63-42A2-95BC-1B1E3EA3A7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E2A5869F-3971-4919-8F8C-5CA8CB414B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C444C8D-E350-4D84-A898-211CBDD1C2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94A6940E-3334-4DCA-BC98-184B22068D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EF8C7748-23CB-487A-A9E3-F45A0225FE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B75C38B8-0B4E-4C23-B8B6-413FB22E98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62B9CA59-8A08-425C-BDEA-485514D8D6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2F798FC5-3E31-4520-B864-858B636872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F6B8E680-E6E4-4E72-822B-7FD6AA0502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94FE1C3B-2067-4C28-A2C6-B9F39DF07B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955D16CD-D4AB-41F1-A575-196162B6AF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F7B32EC1-9CE5-4108-B2E1-E616A2254C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CB745596-AF60-4AFB-B7AB-EE1C114C5F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EC7878C6-7F3B-4736-BE9F-D89B9A9268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A9B4B776-4F41-4F45-A678-96FEADD874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47844E0-AEAD-4487-AA57-D782419754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8B6CAB04-F793-4180-8CA5-2F4932C5A5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39E03D89-3C68-42E3-A76C-259D678585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9D4B0822-C240-401E-8B98-8BDFAE3546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4F83D9BE-0A04-43F1-B17F-4FC30DE1C0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5ECBEF81-52CB-4004-8C52-69FF546C50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421B1B0F-BB1F-4A90-BF08-E7306A5B2E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BBC619E8-1DC5-48E4-B04E-57ED2EE7EF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7767F67B-FDCD-473E-89C2-CD2C6947992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4C7BE2B6-3001-4A97-A28C-9506B5EB4E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94FCD2FC-9308-4AB9-8B9F-A020ABDCA0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85950A4E-8CAD-4D6F-88A1-6DE2A62DF1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7CFCFD0A-7497-4B06-BEB1-744588DB7E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ECA2E775-D053-472C-B908-5FB1D8364B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B3F2793C-A119-4A24-A119-54D5693FD5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1FC55CCF-21CF-4E1D-AF0C-5374B87D4C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567965A9-7C9C-434C-AD42-4C21FF82C9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E730FB5C-C38C-43EE-86D2-51248F75FF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2F08392C-3CA1-474D-B723-8E5BCD3644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577C2C70-149B-4DE5-B497-1E79F6321A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36F024C0-3A02-4EA6-B3FF-B78055EB46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10B415EC-6358-4D4F-BFF2-739A2BA10E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A65F2D09-A9C5-450B-BB21-383E654A64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846E0FFD-A458-4843-BE57-6294AA345A4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62ACB3A1-62D8-49E0-BFE4-B76E30F20F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C6ECC312-75F7-46C5-811D-C5BB17D62D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DA2123AE-A118-4E2A-84C9-3AB63305C3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E27B1687-9CDB-445D-9C7D-D095845172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532D7A51-46BB-4A82-8DC8-758BA17588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9B58E5A2-FDDD-4451-B055-E3E5198F3D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604FC205-95DF-44A0-A82C-595D249AC6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D56E67EB-C32D-4B0E-92E6-78FAE18F41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965B6FEB-2985-4EE5-B3D3-D19C49865A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AEE3913-D81F-458F-A779-566B8C2E52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31D7E1F9-DAC3-46A7-8299-FCAF57FD5D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D7172BFE-2828-47A7-AF9A-C7164DEA4F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EAEA35B3-50B9-40AB-98A9-509561A58E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D6276482-236D-450C-B1A0-C8C96E03A2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FCBACD42-C764-43AE-AA13-74D93C597D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3E02963D-D929-43D0-9F0F-3106DC1A25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7EED5F99-4C70-4D65-B18D-93891FBE63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EF34029A-4A14-4DCB-9E76-0A1269615B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BDE388E8-987E-4312-959E-B54B79EF50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7A27794C-5D4D-4B81-A338-A2449C1009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16AD5FBD-E687-4B0B-B227-C5C860BB87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827A9A7A-BEBA-4AE7-B827-48C3E2AE7C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F39F7237-B234-4446-986D-C0B1571776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51125195-4CC9-45CC-AA17-6242E4A2CC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B37933C6-5D70-48A5-ADCA-F866774B7D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AB15998-6697-4D89-821A-952342431B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2D43AECE-5A0D-4F22-AB47-49ECAF402C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40E38A0B-C61E-4EB1-90A9-0D6B262CF7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AD0B267-01C4-42BD-95AF-8A61323734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7612136F-A7AD-4F72-9A75-586E0677F4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D34E8BD1-547F-480E-8742-F215197AFC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FAD46587-2B3E-405E-BEEC-FECBC98CCB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87A050B7-44BD-4C57-9E5E-7E30B483BC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F32977E0-22A9-4157-A505-DB7680E91C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FBC159D-5F58-4599-8926-99E76EE59C0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80E56907-84E3-460F-8BAC-4820BD71EB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2BCC2607-E018-40BA-9B2B-20071CA9B6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785961E9-7EB2-4F5E-A0C7-2EE562290C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300D1B85-A0A5-4C28-BE47-42E08C5C38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9869483C-C474-4D1D-B8DA-B81A5A0004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57810ED2-C27B-4D57-8278-23D326745C1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F424B13E-759C-4268-ACE4-8FDEFF5BFE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3BC4BE5D-3E8D-4AD0-92DC-D729E5EDD82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9F517BFF-D5BF-4BEC-8EEF-514668571F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B1D98187-DC2F-4443-B02A-76A7F8F11E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80F52157-3FDB-49B4-8F71-42C002B694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9E99F775-5405-40BA-8E8A-C456295CCE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85E099AE-F12C-42FC-B8D8-5AF885F75A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74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BCC0960E-C3C9-454F-AAB4-70CA538623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B3691940-F941-452D-A335-E57CCDE34D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2996E218-68A3-48E7-8DA4-D1EA59A811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1012A62-5C17-4911-AF1F-E965B5004D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863EF9DC-0554-46EA-8881-B404F932D7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B9F8919E-6007-4A64-A4CF-41F9019B11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33A4908-A44C-40FA-8F3C-FC63E6E756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7A76542D-2088-4891-8964-002FE0BD76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1EC9EAAA-EA87-4A33-B54C-3ABBFCF63D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AFDBD595-E594-4881-B103-4FB2C54CD9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96964ECA-7A0B-467A-A4BC-DCC5BCD839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32B170C-F107-42B5-89EF-8D49D87B75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1A145DC9-3F7C-4D2C-96AA-9204BBE40E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A0113352-C0CA-42FB-875D-3D9BC1716F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B0289871-D12F-4520-9985-F5EB56ABF75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BE3084B9-5EED-4A71-8A6B-17BE943C84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5A12833E-4EB0-4D4A-9A75-7ECE80856A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FD7104CF-2B63-4127-B0AA-81528FB14F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1156B480-D595-4BB4-9330-31C5B116D6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1A7E0284-9AF7-4606-9BA1-9CC4ED4128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45B78D06-2646-4DB9-BF2A-61E0EA1C19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C099FA34-8595-4B25-BA13-A73F0834B6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F7D8A029-7437-405A-ABA2-948BC39F7C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E5694DC-851D-4F6A-9DAF-303F2D4B63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3A2F515D-8E51-4852-9A6B-57A689202C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EDFC402D-2C64-4CC1-A9F4-65BB61B56BD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40F492E1-D185-4939-A65F-3F0C676EF4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C6077E9E-7F58-4F3C-BF26-EE30F7D579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8F06328C-6113-4420-93FD-B6771EBFCB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ACA1F554-09F9-415A-881B-8017E4E09BB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F8532BB6-1AE9-4E8D-BD26-ACFB3EBE1A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C2391EB-7E65-4397-85A3-5F33D6B540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842F8E58-C592-47D9-96AE-4BA61F9C76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2016A4E9-D187-4608-A96A-DD4AA410DB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F9CC0D18-0DB9-4AFE-9959-4BD31AFDEF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412529BB-2947-4442-8CA2-EDB5AD2C8B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9A42948A-54B6-420D-94F6-E5FCF7C288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E0208F4A-D92A-4842-9BA1-80D1035F45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9B96BF48-1D2D-4D12-8528-7F37D187DC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92626287-AED6-4979-88C1-B19722B627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A8E064C7-07F9-4F78-9933-BE26CC53CB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34559DA5-2F54-412C-9F0C-FEFB14B5C3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A5A2E14F-EE8D-457F-B234-235D8217DF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BEF769B0-83AD-407A-958C-BAC8B8EE18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5A94C5F-D501-444E-8B9A-0F71173089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BDAADEF9-D59C-4F8D-BD41-EB6BBEBE9B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90E6E955-011B-4658-9F92-9545366A4F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FC9FA461-41F4-41D4-A4F4-64BF9FC2AF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8C3FC30B-4C78-405E-8BAC-8C65845734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F8B2B384-EB43-4ED7-9DA2-919A673B1E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4B7A27ED-ED04-4BB3-9B72-112C0533AF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2900D8CF-3081-4C71-97A6-F18815EBA7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5066549A-8E48-46FD-991B-72A83E9533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A0F36016-011E-4E88-BA89-7081FE8D6B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DA238B3F-8DE4-4929-9C16-5AFA671451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5E83D748-B017-4102-8923-61D3ADC819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2AAE1AC5-0B75-4554-91FD-2E7798B945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6D446EEF-4532-4389-9F45-CB2E9FC784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CFCAE146-D4DE-42CA-9DA9-DD53432402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DCC05EA9-A73A-48EA-BE21-68182E02427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A23BB640-9E18-4311-90A4-487CD3AEF9B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3C8A0DEA-CF5E-4443-8D10-3E7139F899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3834FBE0-556B-41A0-A9E5-5395B9F3F6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C8E83D4B-C68B-43C9-8BB6-8AB031B264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2DDD4155-904B-4EAE-B3A7-AD9937020A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83B6AEC3-2346-43BB-B56B-C9C09B56A3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BD10477B-A0A1-4F4E-8FCC-EEBA86B6AC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BF95D415-0299-40F9-B3A8-5B04F2155C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39FAFC1D-4E08-45F3-A2F5-0128848606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575C3F34-1116-4488-A850-9CF2186039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D7E9CC91-B2C1-415C-AE4B-C17EA22DDA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35751604-50A5-409C-AD16-C22EF98287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6C07B270-2CFA-4E51-9490-BA68DA861B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2430CBD1-4052-4BA3-A630-E2DC864B868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5A02653-BCCD-4442-B2BB-EA341E4E41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7AC5F46B-719D-4202-87F3-860B9DA0EC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5B0660B4-D938-4724-8765-EBC0F1D17C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6C084861-D207-4736-B323-BD6448E952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C7799477-1451-4AEC-B2A5-14AD727D3E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FC8CA831-7CFB-4CBC-BAA6-97171051E05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38806AF2-FEDF-4DE2-9930-781A2B36DF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ACC8C375-CE63-4DF8-9FFD-7EC754214B3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621F301D-708A-4661-B27C-22E2F76071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9FCE39F-144A-49FF-9B7B-4806961146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B6229DCD-82E9-4F95-88E1-0498822D99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2410169-6EB7-41C3-96E0-74D2F17171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585EC8B1-CCDC-4A9A-ACFD-C70CE159F7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F482445F-03C8-45BD-8634-30CC786FBE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A6314151-B469-46D4-B891-7D7C58266D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4A3E1A2B-2620-47CE-AB26-1453357911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A006AFA6-7F99-484A-9723-214FF62D6E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A0E947F5-C3F7-44DE-8A97-2E7DD84DD0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411A41D7-DD4A-4579-9FE6-856A257B9F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5A8D810C-D29E-4FE6-B12D-6291C21782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AE3C4C15-1EF8-45FA-92B4-77F659B624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267CA9E0-BACA-4681-87D5-0FCB86A56D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1486536-B1CF-4115-8E6B-9407C9F8AA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CDCF3A10-BEF3-4428-881F-69AA74DDA62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35F2C716-E293-4689-92DD-6475F43262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392E0E38-2A38-43A7-9524-6D489A6B33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6C411B63-B6F4-4C52-84C0-C18B9AC99A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B958F5A3-A871-4C41-866C-A92857565A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2C6CCE07-0344-436A-A0BD-931C0746DE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AA852805-7B06-4467-A503-6E6F1488E9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44C2503-86C7-4B33-8402-6F8C55E546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1C3081AA-83DC-4382-B9C2-BF804CC1E1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2371CB6-6B74-49AF-B3BE-7EE5CAA639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A16AE11-41B0-476C-91C0-B07D6BD8D9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3F348032-E1FC-4F5E-9FA7-4F995A720D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9FBC64DD-49B4-49E9-AD88-DB92C6DB06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E3824587-1A34-4E02-AA78-3D302B4E52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B9990C17-C50F-4306-A1DF-74C51BA0A5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56C17AE0-7ED9-40CA-B211-428FF8A205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F8637A8-BDAD-4B3A-A5DF-BC3FE6AD30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5A0C6041-569D-473D-AB66-2FC8A7ADE2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F29D8AC6-799E-4223-9096-61239309BD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983C8DC8-CACD-45DD-970A-655D87027D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231C6EAA-FFA4-4ECD-8895-30C9028809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89FA57DA-001C-4B2D-915B-A9A2E8D499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F0D94388-0A60-4BA5-8F28-8255940B5F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88C22BB3-8EBF-4936-BF18-4AD1E965AB1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14747DC0-D36F-4B94-9F50-C7D95585A2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C584D61F-FC47-4380-B05C-804F0CEA46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99BF24A-EE6B-4709-B4BF-5F69B34873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D0075EA2-798F-4758-A3A2-E1EB5BE352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B37B4DBB-46BF-46F2-9C07-E6EC5E59E13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92B242C4-22F5-4848-BA26-DD4EA13023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2E355DC8-8950-4FE5-AA4A-B580050FB6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A6DA3F2-AF83-4B74-9182-54A763FA9A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B964F5-69FF-4618-A131-E77252D95C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7E689D19-6AEC-47BF-B6A2-5E1B2F3E79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44330032-325C-45C0-B2FB-A10F95D3FC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B3C0C540-8BE0-4114-A06C-07F2AD68F4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3F0F1BF8-76C4-4753-A0C7-F833F2A5BE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49451A77-B913-441B-91E7-44256C176C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804F0893-D060-4E87-B5B2-5270F304F4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EE3C759C-B46A-4FA7-8CCF-1DC224945B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A293266C-F234-4B17-82D1-36878A998F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FBDB002C-D89B-4252-A2E6-1006072B81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1E73F119-75D4-4136-AACA-54483AC8FBD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DB859846-9F94-4D12-B848-3E86AC421E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40CEF9DD-13F7-4231-89F1-F10F7F0346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FA66EC43-C794-4248-931D-53957A6A3F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2586EEE8-2299-43D6-A05C-66F7206C1F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6397C01C-F977-4207-A7FE-BB52EB9F7E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F3305347-61AD-48D4-A8E6-C591471415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31795322-1403-417A-BCE4-85009AC6FF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6A74086A-B1F8-4F8E-B462-0E816AD64F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C494F79C-D260-4BE2-B471-25431B97F6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A08BDBD9-1107-40C6-ACC6-945159D640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36414816-78F3-4F82-B7DE-0AAAAE0A15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81586054-2865-4009-9C1C-3736866504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E438726D-1A19-426F-BB86-344DCD743E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2481E091-E399-4FDB-9F35-2DF97283F0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E97D9CA5-3ACF-42B4-A76F-401F334AE6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9CD5DB5F-8524-4065-AAAA-06DD513733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311DEB19-C670-4CC6-947C-222D1CE100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CA2A446D-66E8-4134-87FC-5681DFC6D79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4D3490D9-7D59-4C81-8FAD-0E80374104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8EF779EA-8C50-44D8-9059-7EF5FD0263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C7FC4CAC-4109-4864-9B43-2036CEB553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6FA7BAED-219C-4597-B526-11777CE0E8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CE784C0E-EF65-4547-AC2C-5BEF8D18ED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F4AEF35B-E457-4A30-84A0-F7630C17E8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90B07847-5248-476B-A2EE-1129CF57A1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E50720C0-D8D8-4EF1-B16E-8237717E7EE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705EF3B1-26FB-48CD-9898-84462FD0CF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EF74B18E-0AA5-4D6D-8794-68B57CC635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3B440544-95CC-4CA8-9DBB-9DF621B060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8F1F9A73-B25C-44B5-B0B2-E356DE3843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A050B5A7-4D76-48D6-8FB0-1BA67F097FA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50FEBD2E-3CE8-42B8-8ED8-F09B010D5D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3568A343-207F-4E91-AFE8-53A7922D9B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43128444-207E-4F81-8139-268B34990F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F3DDF70-57B5-4607-A9FC-DC414F5F49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EECF1C5C-9C21-4641-B251-9E8EBF76AB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69055592-25FB-4449-9FA7-D6CAFC3A5C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7186B95F-5F29-4431-A3FD-861E060BD9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C823ABB2-998D-46DF-99ED-A2E959281D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25985D07-FE56-42ED-BC4E-0DDD34224D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7E8A4BE8-5444-4513-ABC8-6D5826083D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D5604CB-DEEA-44CC-BF9E-3DC25BC81D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30715BAE-8230-40D1-B067-C64A9A0726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82062D14-6B2B-4533-8368-9479820C30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C0F10E27-E181-446E-B8F8-4760A0D261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3A9608E0-9D01-4AF3-927E-D99A104202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C4B0EFBE-A9F6-4B43-B074-1D73E8784D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909B9FEE-7EC7-42CC-AF5F-3E45549465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B8CC7D51-5AF6-46F9-A8AE-25ED4C6968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6709EA21-FA4C-4EF0-BDD6-AFA0764846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C2F4D761-DD70-4D6D-BDE4-8F065C9C12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970ECABD-3397-4EB6-859A-30276D3FAD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5B525D3F-023D-45E8-8B62-D6456D734C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F6EC694F-8EC1-4B1F-859E-0D0973527B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C29E64F9-5F50-41D9-B08E-8D91D8F512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46776998-8549-4942-B1D4-0451E9D490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A66A0326-FBDB-452E-9DD3-8467529604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BF1829FE-A972-406E-A7C1-C70B58E562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1833F071-8AA9-4D87-BC03-74BFE5934F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91BC4C7C-D754-4208-B63E-03DE5A355F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DF4D216D-C915-43F3-96E9-A988236B34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335EE510-63D6-43AB-B7BB-D4C444CCA5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AD446A2-4A15-4190-AB4A-3EE26045A3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5670C4F8-4CE8-43B9-8DED-EAD755029C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3412D19B-F71A-4DF8-AD06-44F2DBF5C6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CE4FB240-4049-475B-864E-84ADCBEB5C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A7888FF4-6693-46D8-8BE2-D6BDBB4BF8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6A13E802-0AEA-4BC7-8504-8E8A121F3D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E8271913-663F-486E-8342-5787C77F3A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9A5222FD-AE3B-40CA-965D-9663229003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958225E9-65CE-4357-ABDA-935CC15ECF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CCF0256-7B90-471A-B36F-09ED103ECA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201F6F89-9B29-4349-9AFE-79FAB9A08A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655918-00A0-4CC8-A69D-430207BFBF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CEAAB646-3A83-4E97-8E44-0B93C55CED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5E2A4836-ADDA-4C6B-B755-8D9858CC41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9AB28348-EF98-48AB-A974-13404D8375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A781C0D2-01CA-43F4-9D72-4D69707451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A5726337-099F-4E95-9DFC-8940F72382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272B7D0F-2A41-4FEF-B2EB-2604AEA921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5FFBC3E5-0BB8-4011-9B1C-8B5FA9B4CB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1FE6A7C9-4B72-4F16-85A7-70BE193D97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6ADD3245-B306-421F-8ACA-8971E4CD6C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FFB65C2A-B15B-48AA-9640-B9C7589264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9EB611C6-D1E0-4923-887C-57AA0E8EA7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EBC2A237-F382-4BD7-8F85-7521EEAEF8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43DD72B9-DFBB-431C-A233-CFE41F6CD7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CD3F4F3A-BBF3-4E68-9CD8-1D3A0E9014D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CDBF89EA-6169-44EA-85E4-27B2039F4E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AE1ED5CA-C542-4087-89E3-A04DB797E2A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5B059449-7DEB-4BB1-AA1C-E80D481251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748ADBBC-D6F2-47D7-9238-DF4B9E0FD6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36E0F129-3005-480C-BA36-D5930A867B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F992BFA1-4159-4FE2-B31D-1A3B6FA8EE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67AE4C2C-F1C5-40B5-BC8E-C1A6BAF02F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70DD32C9-5F98-49C5-872B-B874CAB714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ABE112AF-4018-4BFF-A9B4-B2A3BFEDCA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8B32F3FE-EBDA-4E3B-82AB-B4998E9FA9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4FB0751A-8DA2-4AB5-8DEB-5B667437D4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E16B9E77-EBE6-429C-8432-577449AF38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5236700A-40FB-4C9C-83DB-EBE0C984AD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FBE9B457-73C7-4396-BD35-694145AD25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39703106-AF4F-4451-90D1-94EFDB6FA6F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CE76454C-BD0D-46E1-8044-55B81352DA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96956E38-B81E-445E-BED7-809EEE52EB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56DA2373-8F1C-476B-A392-198D28AD74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41987429-40BC-4692-958E-7169FBB5A8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227E20D7-6E07-4690-B709-4F2CA11156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4EFAA1D8-23F7-424C-965E-4A4657916E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E476625A-455F-4DA8-B74E-0E624B7CD9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F39721F7-6B34-4D46-BE4E-5EE705AA078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83AEEBC2-A713-45D5-8DB1-6354A63FE55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AFDBDE44-FF27-4A90-A898-12894A5ECC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4160FCE4-6F1E-48CA-8FC9-DF7F957569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F73DEF8F-AE26-4B54-886A-2F012B6562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66E85040-42E0-4D23-A668-67C30BE342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D4312866-3BCD-45EC-949E-3CF4F3D878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CD0ADFBE-5FEF-470B-BCEE-B5C1A4A1412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11CDF0F2-6062-48F8-B93B-C7C2584B49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80D035E6-72B1-4F39-A6D5-46487E055F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B9F10EA6-74D5-453A-8479-695A03E21C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575549E9-54DF-4940-BB35-8B62FB6CB6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D8F533E-4B1C-43B4-BF4F-1FC2DBB5BC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5751C822-F78D-4FE2-A8AC-B6D2A55F78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917FC40D-1092-46A1-A228-3162A0198B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C56EF356-017C-4DAE-8C63-510CC6B7AE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732E9C6F-A585-40F1-A900-A066E6D8AD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E5CF196A-C75B-4E4F-AB49-5CD1250600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5467CF5D-BACE-494E-81F1-7A786D69DC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9CCA0155-2A79-4DBA-8D7B-737C3CFC59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9810F429-BB1A-470B-8949-7D6ECAE591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4072B1D6-B4AF-4BCC-8F0E-C009BB6DC9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BB26085E-77CA-47EA-A2B6-54131595B4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729A3DA4-30D0-4F58-A49A-34D8D06660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DCCF7F51-7FA0-498F-99E7-E80E75CE16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7323C0FA-0DAA-4D7F-B7D0-EA0F062DA8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C9A31848-6A2C-466F-AF79-6E7A190E6A6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366CB650-4052-464A-BC16-DBABACE0D7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7426C61C-F4CD-4A2B-BB68-A41E75BAFB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7B8DB765-ADC8-4EE4-BA74-2E9E6570156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6BEFE9EA-12FB-4A73-8ACB-77783DA09C8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BBAB6591-06A6-42B6-AA33-0C815A0199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F66538F3-C50A-4FC7-BD37-25939E701E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7B38729B-BE24-455A-9956-61A44FA2EB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5DBC967F-1BA0-4DAF-81ED-0489FE78AE0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E85B90-3E46-4BB9-884F-B5E1AD3BD59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B9F98EB3-573D-4C0A-B7C9-9771AD0FE46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1F4231D4-4E05-4547-91A8-FC91187039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F7FE7A70-C35B-4365-B173-DEA39581B6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A86D9F21-A4B7-4E26-A4A9-41F85DC6E6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C408AC76-BC99-4090-A6CF-44923110DB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D845130F-AC51-4417-8DE0-96418B1A3A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3386D7C1-79E0-4F41-97EB-8ABE95FBCA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7630DF5F-CA0C-4844-9DF7-DDEE0DE7DD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43F44EAD-F76E-4660-BA03-6758DB8D05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1E086B29-C984-47F7-B548-38F78C3733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47E5D194-B9BB-4E28-8211-0854F8D568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C6CB2A48-359C-4F26-BEA6-AD0B4C32C8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CEC50771-5B64-4049-839F-B804936A7EE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CB2C6C61-58D6-486C-9D16-7CE19FD45F9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69E48312-5BA5-474A-BDC8-53268D6677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1C32235F-EFA9-43DB-97B6-4799D9ACEB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2F463D07-E430-41B0-B804-9DE59DD8E13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99D6F913-66AB-4294-8F3F-4B1B6CB152F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E64569DC-CFB2-4739-BFF8-C99C3757A71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70824404-7FD3-4401-887D-A71AD3B8ED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AD11ACB1-BF50-41A9-A55E-D6740DCA586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C57B12DB-BC66-4313-B1FC-C549E26059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9AF8D6B1-38CC-4BB2-B423-78FA6656F7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89E21F0-8C67-4646-AEEF-AB02B249CF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75847F0C-B5AA-4A48-9E3A-EC81C32ED7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DB989C42-00E2-4726-941B-AE9525F8FD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4FED5DE4-600F-42C5-B9E6-5175704EA6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B1BA2D0A-6D61-4C55-893B-00B19DCCCCB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7E792605-81DA-452D-ABE8-A61F98FAFF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E15D83F9-D69D-4FF3-B93E-315893C446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618D99AE-DA3C-428E-A5D5-E9573E9775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1593BD46-E83B-4790-A5C4-A7063DF637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86D90EC-E28E-4179-B55E-67C3C545A5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6B583BCC-39E5-4DAE-95C2-5956D3A63AD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9DFFEE66-DBB0-416D-95C5-0107E888DF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B71B9D7B-1722-4EA5-92AA-E6C5219B49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7B7E927E-FBE5-4642-9E01-26EFA2193B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7D782DA6-3233-4230-9A97-69FDE12958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DB68462E-2A61-417F-936A-C71CC4FCA6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A4C2679C-834C-49DF-9B77-79D2074CB5B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E4227596-0C12-4896-A2ED-0161385AB3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4ADB2F13-1BEC-4ABC-ACA3-6FEFCCFCD8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2132FA1D-2D03-4711-9DAF-4FE6ACACCB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BABFA69F-8AB8-4B75-98BE-5826F3E115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818D628D-94BE-4644-8F57-CF612EF7C47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D021295C-7F0B-4957-B27D-7ABDE18073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8193E3CA-2BD8-46AE-B311-3E318519ED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9D8499B9-9235-4C38-BFE8-5A9E5F825E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4A701189-E906-4631-BAC3-6DBB8EC45AB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D8ADEA4F-D8D3-45C7-9757-2B16F800A4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8877D4C9-8398-49D8-BEC4-CCE757384D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25C3B279-40F9-4CE1-9FB5-5A304E06EE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4F022404-2E51-4C80-AEC3-7238E6B5DD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20FE518E-83B5-44B5-91D0-C2C9EFAA994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431F0C48-3E29-4347-8144-A0E4F197B7C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19C72ADE-109F-459F-8E3F-48B3BC1CD6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5FB236F0-3DD4-431B-A850-32E865F322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E56A00D4-758C-4589-8035-E6F2D2013A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2EE83D14-1366-44CC-902D-3740913640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904DEECA-331E-47B2-87C2-B9A53B49261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11FAF13B-8B2F-49F7-9CA7-C5CAFEA4DE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6CCDF7BE-9B96-4387-9CBF-D36A05F615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BEC001E1-6B36-4B88-99FA-8766FE5E1E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431BA90E-6783-4E72-B7F9-204B0069DA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57CCAFFE-5E12-438E-8244-980F9E95D8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EA06C303-08F6-4372-8242-4A15C0F8002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97F15508-82A0-4276-A9A9-FE9C1C4F72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A09C76B6-33EB-4D09-BE16-AADE59F128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270B7B03-7189-4E8B-B731-EFD05A95680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46DE8853-A95E-4BD9-9E4D-A750379066D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9C85B27F-4004-4589-93EE-41A364404F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5774B846-F20C-4535-8B1B-2FD9B29C6BD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CA502E79-EE91-47A4-8200-B7F2D05AC2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ACAB0FC8-9CCD-4788-95DE-C65B7D015D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635444D4-C7D6-472F-AB66-9DF4D1F51B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DFAA86D7-5310-42F2-912E-7B1B5EB70E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4B6D8820-48E1-4622-AD50-27A579A20B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2812C6CA-702A-4577-B7F8-2E07E8A707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1982998A-E052-4985-963F-4681230119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D4D86A14-2B07-4C17-B9D4-EF98EAD364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E08AEE72-5FEF-4F60-8211-925889A4827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98AD4026-7BB5-4B8E-8E26-E3AC6DA0BE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29E13534-7A79-4697-B806-506EF1C67A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33796BBB-D140-42E9-A4FD-D1264911DCB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DA3E21C0-D353-402E-834E-2E891C83EAB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19B83DB6-8BCB-4643-A4B2-0C6AC92126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2BBCBD69-5D4D-49AD-8146-C858AFBDC3C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ECF50531-8148-43A4-929B-F08097E1B2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D0930DD4-04FB-418C-8585-27C67871D6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DFAE1695-8AC1-4174-AF2B-FCB4351B285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3DF47D60-58CF-496F-B8AB-029310EA33A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7DFD2037-FBB4-4FAB-8E15-EA7991E0AB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B8BE7268-01B3-46BA-A51F-F6114CF073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8AE531C4-0C6F-4352-A9B5-B748030BB2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8CE5EBEA-E3E5-4474-93E9-9551AFA4DC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D1602A16-F41F-49E5-A5D4-EDC6D2E5DB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22CEC513-1565-423B-8038-73DAD9A21AB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998F2CD3-3BB3-4866-8E02-432082BF1E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8BFD1C71-8285-4831-8E87-0F70D11969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C94FEFA9-B319-42F2-935C-E2F3278ACE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8620C800-6352-49B5-B5C5-0CAFAED295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285CB5DA-2344-4608-9C6B-09F2976B29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A594B1A4-BD9D-4B26-8EF1-7250BCECA90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D308AC4B-CBA4-49F8-A40B-2C1489E6DC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99E5EFCB-966C-42C9-83F1-981D72D3DF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3B39A95-B56F-4934-999D-909DB46C94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73427B48-747A-409C-8334-E988217CC0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18D0BE80-82FE-42A8-85BE-5B6B64CFAA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89CB5DE6-8B8F-4CF4-BCDC-90F956DA51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8A059914-046F-4F4D-96D6-62C74C8603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654C55C4-4D69-49E4-BDD0-CC69E6A7C5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31910846-DCE2-4433-8F18-B1C3D8BF5A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C482A009-41A0-420A-B83B-AAC336C0BC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3377CB68-FF05-4164-8EF9-F3D1A7D1CF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4DB7491-07F0-455B-A9D7-6E7BB9BD09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A59F182C-001F-4B49-A823-CCED8CBEC6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219F38B2-79C6-4F41-AE28-13F29F3FE39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5F17A09A-232D-4D95-9948-79586470FF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6673929D-825D-4757-95E3-78FE602151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4CC7AE46-66E7-4531-98CB-3A4EB82587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B6C0E7C8-726A-444C-9F7A-AA428A288A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40EB2E69-B4A0-4951-8CE5-BA92094412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77D7D7BC-9242-441C-B796-165BE44F820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A669E046-A7A5-480F-B2FD-199BB36FC41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7EFB23FD-54EA-4C58-9C8C-C2EC311FD81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6624031-AD1C-49D2-BEF7-CA5342D6DD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9DDF32EC-0440-4426-8A0A-058B740B55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D12874C0-8A01-46EF-A002-678668D4FA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ACB8163A-F88E-49E2-BEA0-E9A17B7CC1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B31C8A7F-633C-4C36-900F-65F5F9CA5F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D56F9825-5243-4B5D-8596-F611761B456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D9EE2B97-84CF-46D5-AD09-15FBD716C84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4EEF5306-7711-4FE2-A38B-599B381CB06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8EEEB3B0-6B5E-4C06-B22A-FE198A51F9A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73EC232D-1150-4E7E-8DC4-CAE04564EB9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D58031F4-8BA0-430E-877C-163FFEB5EF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6D465AFE-1054-4312-93F9-8E81EE70CDF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61B3BF6D-20AA-4AC2-BEC4-733A991053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47635C1B-5334-4B3A-9A31-808C5ED3AF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DB5E79CC-0D4C-4B9E-B02F-97E8DB3BBB1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290DBA26-AF9C-49DA-A2DB-D30BE2889F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26C5568C-1C07-4710-B7F3-742CF9032BC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DC4F14F1-738A-4A95-A311-86A2D382981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DE517B11-A7CB-48A4-A0A2-5F71441AC0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6ECE3DA8-C470-4BC1-A1C7-59B2682169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44B387F6-8592-4033-8144-2B850D4A9CA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6D783791-A55A-4862-9D16-8504E6833A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3AF22384-DF3D-4BAE-B448-A470C701A8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75735D29-1960-4D41-86A0-E8EC5DA584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6CC836FD-0609-431F-A304-F8B3993C20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8F4FCF1E-61A8-40FC-8CC7-8FB3C4D793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420C35A-E5D6-49F4-9459-6B75CD07649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412B1868-7AA0-41E4-9BC4-F16A534A95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D1B32D93-82C9-481D-9F74-9E2C6CA17D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D0E89DBD-5B08-4E3E-A00C-4FC8ED0BE0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F19CF44E-FB59-4916-85E4-CF9487013EE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A48EB5F4-33AC-45EB-9D48-2B0A89C732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53CA10A8-E724-4572-BED7-BC72376C224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BADDAA73-4542-4330-A4B1-5DDF4C3CF34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3B533B73-7F6A-4844-AB5D-C8E4B70B404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4C60B81F-47DD-4C93-A8F3-50D7603447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3B7EE66F-10B7-433F-85D1-39D6ACFFB9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6593DDEA-EDE7-4281-9599-0F8C06283D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4E5C3D6-5371-45FF-9FFD-C77EEF5965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88FDDD83-0F55-4749-902D-E7E7CA326A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93BBBB66-697A-4D4C-B6C7-82386A056CC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444A487-9481-4CE2-9643-FE4FF9212A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67DA3984-9193-4E49-B259-E8E2399BDB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477AF3A-1BE8-4B42-954E-3BEA050855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CC24C3DC-0233-43D6-9B64-D84E6D20A4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3777C52-EA2C-4FB0-9C11-C411880A0C6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12686013-340B-412B-8DA6-F39528F70A0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11BF2B4F-A7CD-4BCA-B758-503F6F80DD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6B3B38D4-9A2E-4A34-993D-D1D3D4DFB4E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1C90D37C-FAE3-4692-96CE-BFB4B27ED37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5C997D79-4503-4AD2-9E92-C8D240D2FBF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6D62D7B1-9319-4020-9615-20B417B71C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B52EE90-085B-43CB-80D2-E535814273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DE27ADB9-7978-448F-94C2-ADEBB49A35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67296D21-9278-4E04-85C3-896F8EFE11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5BB672B2-5DC3-425B-84E2-643547F249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4D4EF2DB-926A-4F3B-A1AC-C4926EF97B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DA016E4C-1A28-4E2F-8782-FD6179B8FC0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6B0E8787-78EA-4A8C-A915-2E8FCC53F0D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736B8277-CF63-4380-838F-105AA6A1614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CBF6CA73-2190-4AFF-801B-CE1DFCBC3E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74DDDADD-D071-4A90-A1A5-3CAF1AC59D5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2F302650-BA68-4458-A71F-3DEB1BF0CD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891A781E-0904-4088-BACC-FDDA1AB4DF0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86B4CCFA-5C94-4025-B236-A9F0A08BDBD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C5ADFAC4-A9BA-4D4A-B9E8-CEE872B07E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F09D5BBD-A498-4A7B-8C54-CA89BF0FDAE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DF236FCE-6F5D-4A76-A39F-E3C88EEAF0C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AA40C795-9E9A-442B-8616-A4402B2F577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5A09AB54-C78B-40D5-B0A3-DE2CDB1605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465C5FAB-587F-4BBB-B186-05279084D69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B75CB45E-E120-431E-989F-E90BE59560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8D12D1C2-D29D-47DD-94D4-EF712CDA68C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BAA13918-2899-47B8-80BC-DD2133085D4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A1BF0EE5-9E92-4A51-884C-3DE2E11B60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C7F3476C-E8D0-4CDC-9853-A095BCDFA08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F11E7155-1F2B-42BA-BE99-162C1236AD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CD55AD6B-06D9-4C91-856C-E629326551D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58D0579B-4B5D-48A9-BB9B-4F1A3020952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5BACDE75-F1B6-42ED-A894-FF59F5EC95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DFC85700-904F-47D5-961A-C9CF3F0707B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6155931C-FFF0-46F7-96A5-51F859C608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DCB38CAE-9F68-4F9E-9CA3-F2327986C7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33CFB470-C7E7-4EA9-8862-5AC05AED989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F97CD696-6A59-48E8-AEDD-9694CE25F0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860976CD-84B5-408E-88F6-CA0F200FD2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602A312B-6BA0-4B12-994B-7346787A9A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BB11F452-FAF5-4A2C-B125-C1F682CA2AC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678DFDF3-33DD-46E3-9019-B5839F1FD66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48062BFC-6582-4D1F-8256-56A1F22C41C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1D099E73-DAF9-46E1-800B-1DB8059768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71234233-AFAC-4CB3-A9B0-A47C36013D6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5518D93B-AA04-4D61-8C8D-BC50F3C0A5C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15756355-A96D-4E90-8F97-AFD88F829FF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9E3F4EB3-180E-4604-8CF4-D3D7F45266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7B35364B-1DED-4F82-9BED-3DF924017A8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212CC97F-EDFD-4045-B5BF-7431C66EE0E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AADF4F82-FD76-4368-B4D7-849295886EE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95F01EF3-728F-4ADE-8138-671063D3BF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412CE21C-78C6-4757-AF52-0C361280AB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C65718AA-AB23-4D0C-97A4-E8D82B08401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80B0C32C-115A-4FF5-BEFD-8FDB9BA025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31E05A0-E62A-4FFF-A952-F437BD59A10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A7284CAE-27AE-49D0-AA5F-71B1C5D57D3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FD803E04-6395-4BBF-BB6E-38BAD5D5E6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4C89C66F-0D4B-4999-9746-407538AA18D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DF1982A6-03D0-4A42-A5A4-73C01F05FA8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6439F46B-D4A1-4978-9649-B0BABBCB1AE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8A4A3CB5-CB4E-4A55-BEB7-15021E28BD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263015B0-CF5E-425F-90D3-9AEEDD4F76C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4A5EE499-6EA3-4467-9A16-B04CD31D1B4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5BF348EC-6512-47DF-BFC5-75D27EAB42A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D43F721F-7741-442F-BCE0-BFC0B5C0B7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B4946CEC-7F5D-429E-923A-5DA55F9503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EDD31C73-9589-4192-B408-EF984B72C8E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CBB1E5D5-E338-402F-BFBA-EC9D3C78647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239325CA-0FE5-4D47-9646-ABC8F2F603F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600CB557-3A2D-4B1D-9643-23116EAE6A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78B71936-2CF1-4956-90B4-A05D5DD1AC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5581B6DA-E78B-4B70-911B-125283C979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F770C6C5-49F4-4F97-A349-A40D5544BDF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D6616128-D84C-4E8B-A2D8-CEA491E0A3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5E8CFF71-F236-47BE-9741-CA1E0DB259F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E7E9F08E-5E22-401E-A261-C613BA6048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4565C48E-653F-4ECF-AAFE-A1D8FBE76B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1BE4CCFD-8D01-4340-89FD-50D83C75516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776D1BE-B540-4057-B87E-F094631F99C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9A23DFCF-3622-442C-965C-2AD7799B132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F8F3AD81-B01C-4F43-BD82-3C69F0521A3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B66FAA93-D287-4D7E-AFC6-93D0B8C9C9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7ABC02CD-A3A0-440B-A9B6-D328EBD1C1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63E86C3C-6FB5-426B-99FC-F3F1C9C61B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AF8DC24E-F1C4-497F-953E-E758FE22A80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B6A5889C-43C6-4361-BB07-CC3FEA2E06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C3669418-6E47-4E33-AC93-F5FC41319F4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5A6F3CFB-9B66-4090-89F4-9CF2B38881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EDBBDADA-B4F1-40FB-8799-9419C299FC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49CE7453-8687-4B1D-846F-5921444F06F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BC0AAE5A-C579-4057-8E98-7E53D07435E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D52F4920-F217-416F-BEE2-FFF11B8B44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515004B9-FE65-4781-AB41-34BE3283DFA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FF85A708-35A8-4A5E-85DF-F2079FDAAF2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BA6B1410-C40A-4D5A-B1A4-687BED6E8F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72E86979-FA74-4D1D-85F2-9909BB87DB9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2728E2D4-6ECF-4F2D-86D0-ACD70F33E4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86126F71-0F8F-4F95-B061-B58C5E857D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43FABD4E-0120-423F-BED3-5318CB40E8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CC0DF981-9CF2-464B-8CE5-F51F4F5EEE3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57B9A73B-AD7A-4F46-9BE0-1D65C2A4285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544F7965-89B2-4187-990E-DCCFF0CA37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2AD5099A-DB23-4BE2-A8CB-D1DF9AF6909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B544DF6E-A0DB-46E7-9F59-3BED2083424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452D4A68-1C72-47B0-BB17-CC96A5E90B1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18E19D0-2EA4-4453-91A3-4CBE2F77FE5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B144319-45AF-4348-9BAD-47C4D3EDD96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D603FC2A-BE4C-4517-A89B-B050AE45A0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CBC48765-6DD4-4661-B9B4-CA91219ABA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A45B5608-8D52-4638-9AA9-02253EC25F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45B3788B-3E61-4CCC-B823-F21F45416B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8E1D055F-7E30-41D6-9FE2-268F01D0331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75521737-C1F3-451C-A67E-BEDC89D4E6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16FA1C0B-E2B5-4C96-99CE-BCFACD6A07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B297BA92-E14F-4C47-8285-8AA1F8353BA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71B00EE6-BF6A-4706-BE76-1F744C3E60F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75147129-3B9D-4C25-9035-4FBBF0030C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914EFEFE-C2F5-4DBD-8AC7-5B7C055A7E3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13F1444B-DBBA-43BA-9D0D-04E927B689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FFA6D32A-3623-4296-B1E2-6EA2CA41FBB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6F086E0A-B1CE-48E2-87AA-EAEDD80337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2BC33A0C-6C91-4522-B349-F31DA268516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51A27363-E169-4026-8438-94BBD57641A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701396EB-CA81-420A-8606-4138132A11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1EA72F82-B561-4DA3-997B-D0A26C2B2BD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705E3D2-F664-465D-97F8-76C977E8B8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32C0468E-7659-4D61-9D08-514FB2837AE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4A88CF55-7152-4EB8-BA5F-1404488571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3012A1CF-EFC9-478C-B18D-CA3265B88A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AE63AA2F-CB96-4DA6-856E-8B58EAA73E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AE3B048B-DE41-450B-99A5-62E99797CF8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110F61A8-930E-4AE8-9AA5-FE6330A4DC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7009FC55-DB41-484E-9C25-A0E1E006F35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632553F0-265E-443C-94A2-2F4C3D9BA0B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5528F898-F182-4EB6-AC09-DCFA3C0CCD4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E2458D61-072D-489E-B89A-350B8389AE5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E919A4D7-2C42-4BD4-8B38-D3A8409DB5B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8B0EAF8B-89B6-477E-98F9-2CDCA488D9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7886200A-FEC2-41D5-BCCB-566CE307AF7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EA74FD55-EF6D-4F89-8455-C8A2C2B6AB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E749FC2F-8875-4AEA-9F41-587011C79D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2D34ECFC-E49F-4BFA-AD28-F11F2EFD493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8D11F5B3-2275-437E-A3E6-A48CAECF02C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2826098F-BACD-43AA-BD37-D39CE895FC2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EB29A682-6DBE-4EDB-91BE-5F23F5E3655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66851AB6-0592-4DC1-BB42-38A5C764DEA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A9CB0D35-1784-4F27-86CB-C9A62D5E528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8AD90A88-494B-499B-A4C7-787B752716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50049965-1843-4331-A99A-D67E8D5E46E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4B694D14-3DDB-4CD8-95F8-87CCA94167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65F8D028-F091-46F9-8DD0-56D78E984C2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BAB4047A-F40F-4506-BF0B-29F1DAA4EBE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6439E3A7-92C6-40DB-88BC-EE00DC6F14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C1F975A5-E468-4EA2-AEDC-8F857F75921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19AF6BD2-94D0-4FE2-A988-A242AA29559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BBCA0251-F17C-44C7-825B-033ABC0E74F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AE247EBF-4467-41D7-BD71-9D267C958DD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A08026CF-AA54-4070-A4A2-8BA9CA70FD5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F4EE7779-613C-4F08-8705-6D690095A7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79791860-6503-4E1F-BB95-082D52D495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A4CBC1B4-3D93-4278-BA0F-113993DE489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8B13F351-CA0E-4C20-8E7E-6085A7F0929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D8771042-6C97-427C-92BF-AEB108E6CD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5FCB6890-F2D1-4387-A8B0-B3DC0947D3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ED7014FC-D3AD-4893-8096-77826F28139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F9170BC0-1465-45BB-87AB-C07A6FE9128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4F5F795-8A66-4E44-8F6C-7DA6861F6D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BDA4E37B-2AAD-4069-8CB1-6C45F48A5A2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E875D136-06FA-4DCD-AF44-7B7EEFC0F91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119A9BA3-4B03-46F1-9417-FA598FB343C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923E8450-CCD0-419B-BFAF-AFCB86AF0B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24CD04F2-710A-45BC-83BD-6815BA9FBBE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D4BA547B-03A0-44EA-8B2F-41320CE2F69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710BD522-AE54-40FF-92E5-EDB972EC03A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DCC86459-398C-4270-A28E-804DD7F69F7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3520F987-772F-4B24-9DC9-C455BB1AA92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15308F7B-2983-495A-91E0-E52BA9EB35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C6E15A73-4610-4658-AF55-2BA588F326E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B4A16032-0DDB-4C78-8BA0-AE0F41BF8CB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AE2F379E-A133-4590-B809-E5C309D3FB5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F8029151-2E72-4051-ACBC-310693031C0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7A8D47B1-0AFC-4E5F-B1F8-FFDF187D38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53590C3A-EFD3-4709-BD50-1F725A00610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D72B2E05-62A6-42C9-88AD-FAFDC14878A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9DB843DC-EECC-4378-9310-7B56DD4EE96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1108B1C6-83A5-4AE8-B2A6-7F604D147B0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D90BC784-FB96-4B13-8830-9F8247B2731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C9F0E4D3-097B-4B6B-A115-C427CD0B3C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ED777B7E-D397-4C30-A376-C5E1B3ED864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A9DCD399-FC73-4888-ADEF-971DD167F83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C463E04C-C7E1-4832-B442-99F2FB0863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64AA8551-B735-4E55-8D2E-CD1550EDA8A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4A2CD779-6A55-43BC-9812-2BECD573287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A5769540-283B-4A3C-9EE9-DA7883CFC07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4AE68DC-EB4E-4CFD-8DDD-CFD99029538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134AAB94-3756-4137-BE10-0BF6FBF5051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BB11D7C3-4E61-43A6-A6AC-E6A7891629B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D1909CC8-22D9-49E2-AEE1-4CB79DD692E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FE22B65C-31D5-443E-AC88-296BB3511D2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B21869AB-7C93-4ADC-88F7-4FE7777395F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32887BED-6B9A-482A-90B5-4237841B99D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331DB0DB-FB97-440B-A25E-8DECE0E63F8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67BEC669-1B0F-414A-B459-8C110BA1138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75FD6179-79FE-4BF0-B7E7-910873EE912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164E87D0-1804-41CE-8330-4F67916DFB8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71E9C381-1B64-4A54-A2A0-DF6F41DD360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1838031E-394E-43F0-8F93-ABAD6661FEC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FA53A54D-3317-4886-B934-9416B5614B8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6EAA40FD-7136-4E9F-AF31-350CE0A0ACA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98F59A51-29EF-4C0B-9F67-A953D19FECC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8395174B-16EF-44F7-9EE7-BD911C18DE7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676FC8F4-8024-43F6-B9F3-904D403A8B0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B6E1844B-D852-4A74-80C2-DD6D1BBCC77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FAF60CAE-9454-40AC-A6E3-628A5C2529ED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A3390E1C-C3BC-4E75-A1BB-9DC911DC5BCC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D049CBBB-6D2D-4595-8CCC-EBA349A2267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C356E18D-226C-441B-85B0-D89BB20F84B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1F30D0A7-3616-4EC0-9359-9F999E904C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2CE21934-CAD7-4E98-8E21-D177ED8C9E7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4505142E-AF64-4D2F-955C-8C9842799B75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5A0C96C6-F684-4D68-86AC-73A697E3ECF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91E9E9B4-D303-4BBE-9872-4B990005C36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E8383EFE-1B12-46F1-86AC-5C9D3BF7538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351E8DB7-1D4D-4037-97EA-7F9D58D05DF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192AE46-AB1C-43BA-8749-5DA112036DBB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1F539DF4-177A-4D07-8762-6ED5F5FE439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8DB68B74-FE74-4BDF-B164-BDB349C6A5F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6DE8F1E6-131C-4E90-95D1-8593B5D5175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99F4FCB1-4E4F-4E6B-8786-3B0F4F849C2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85D2103F-1FAB-4929-B68C-04B5A55E743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F6896677-0099-4365-8068-7D4F77EEC866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136BCD90-3CC3-4947-BFE2-79A2B06E138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C4E716BA-4955-49F7-9031-B6D8A633443F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7A377F8E-CDCB-488D-BB18-6ABA06142E37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D3B13073-FFCE-454C-B219-BBE47DBE693E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6D71D87C-2F5D-475D-AB64-12442BF6F841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DD861D72-366D-4329-B52B-6FD5D355F3A8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1D0FB104-9B44-49DC-BF4E-8ECFD7C0063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5612822A-3742-4B52-94E5-7146918D12DA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A7DAC812-200D-4962-B020-5B5B6C99A8D9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A5CC7A55-DFFC-41F9-B1AE-D201AB3DF934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C3325DFE-03F0-4AD9-81C2-22E401A7F24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A0333B69-1FBB-44C3-8D41-A9E239360403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A286C983-E4EE-4B08-B5B5-18EA5D2A7B10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E93103D1-6F06-45A1-B6C0-BDAA7884D4D2}"/>
            </a:ext>
          </a:extLst>
        </xdr:cNvPr>
        <xdr:cNvSpPr txBox="1"/>
      </xdr:nvSpPr>
      <xdr:spPr>
        <a:xfrm>
          <a:off x="89281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38151598-1CC2-4899-A2DB-520FA470F3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7EC3C581-1A24-4BE6-A0DB-4B27E82C68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5052D073-FA24-4CF8-A278-CE712E923D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14D734A-B458-4771-8290-785C51ED9B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3AE51980-97CB-48D9-AB20-3CF4B628B91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F7D03615-4AD5-465A-BB3B-D860D1472B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9043D5B3-DA12-4786-812E-B0404258DE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87F8D570-32BD-493F-A8DD-7411EF5D670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D4A1BBD8-3DE4-451B-B6F0-C7D52EEAF8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749AD872-B01A-4A85-B212-AF8ADB65EC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4663B6B0-1EF8-4553-B630-EC5B67800DC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C8C20075-4076-47C8-8C08-CA4AD32306F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94475A03-C05D-4326-B1E4-7FF02FDB57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1894E204-2E63-40DA-A19A-2357F953F4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75883BD8-23FF-4DB1-8605-696AC28F74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D6CBCA6C-F8BA-426F-9AE7-560138C21F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E39D7A39-1BA9-4170-B174-0C857679F7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7045A059-94AD-4144-8632-7B51B6243E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B2AF7C03-26B2-4D3D-A000-905861FA8B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A0BE979B-406A-4EAF-ADC7-3F3473EF5E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19C97A5B-FB1C-4205-AFCB-7B1E8E74BD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2849263-2A96-4247-AC69-2A74CB8197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651682C5-ED81-491E-832F-822A8D5554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4AB39A5F-DEDD-4760-9261-C6409743F2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5597540C-0705-4F6A-9840-F79E50B7AD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63BC4FDB-FB37-4BD0-B271-4B88C9847A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D7D20A5F-791A-45C4-A117-7B0A3F9902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12AD50B3-ED49-4223-A75E-8D2CDD3A23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42753B38-4736-4B56-A15C-024C108379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DA6D048E-B635-4860-9583-DA12D3B018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BB1539B-8DCC-43A4-A1FE-EAD1FEB1D8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742EE55C-7288-4CC0-B0F9-FA9C81927E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A80FBBB5-892E-46FC-8953-635282EE670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B9983607-7C32-43A5-97F5-5A6CBD55A4F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388A3801-4BC0-45F6-9E0A-D9F697535B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D3F1AD4A-B374-49F2-B22D-A81085E6EC7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FCBBD344-39FC-4312-A5AA-7A55D680A98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9B7146B3-D603-4787-81C0-0CFA89E1E9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FE67D3B7-8834-42CD-8BFA-2518FC3C3F2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45307CB3-4AA1-4D4D-8BD5-7821E017E61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493B2B43-6177-43FA-8FFA-86B86B152F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FDEDB9E-0DEC-463D-861D-572C3E1C3C3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956F4AED-B58F-48DB-85BC-E947587D3D5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BC568EC1-45C4-4D60-B1EB-4E0C1D56C74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C3DF0094-58C5-45CC-BA0C-03A6A78BD29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6F1F42B5-A61A-4156-8F2A-92F4D12E633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E76486CE-6D38-4EA1-AFCC-863D836FDD9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F1722CCD-98DB-4BC1-A387-5443ADEBA2B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7D4835C0-17CE-4DF7-9FE8-EA43AAAEC3A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D8AB2AAC-2862-4CF5-889E-CDFBA7414A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313B58A7-0878-459F-BA10-FFC76A0FFF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6E92941D-3D78-446E-B440-8F85E2B2E71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E096AB5F-3C46-4BFF-B052-F8F6D9D60A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7C651668-2628-4D41-A348-985700D4318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75101D7B-8169-408D-8567-22D375B1AEA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D0446E70-881B-434F-BE9B-2328AE0A3AA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E246EB38-F7F3-48F4-BDC9-3AC57BFBC8D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B8B935A8-E251-4349-8A63-84C9DA420F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28C437BE-D5FB-42AA-A7A3-456A0393760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90C7FF63-2907-471E-AC3B-70C1DDA6AD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ADFB6983-377C-48B9-A0BF-37B940DCAF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CBC965C0-2A08-4117-AE71-DF40271504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5563BFE1-C2DA-4913-987B-078F2AE5F8A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69EBC319-0706-463E-81BE-5805FCB66BA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1D0A9A5-A89F-47AB-9E6A-3B5A4BB06F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8296A1E7-F145-4690-9990-7657F79A2EB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DF6CC6FD-1751-4E31-BBB7-D00C8F3C7D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F936F972-99CE-4289-9A45-1F35D7CC8C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7D9D30A3-131E-482D-A217-182EA3563D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FFEC531F-D094-40C8-914C-94F5896DDB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EC360F92-EE81-41D8-AEA4-121D1AF2F1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E4152880-57E6-4836-A2DD-8CC178A49F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66D19BF9-30FE-4A8A-B4ED-CF7A95FB269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5793CE46-54C7-4A03-8F4E-9D158A3EFD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6A810DF8-2D2E-4154-AC72-AA0713DD46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FF9DFCAD-1B01-4F9E-9055-0754810BF3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D5979F64-7AE5-4C3B-B5F8-789A0F55F7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D7108677-817C-4064-9ECF-290C72FB4E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A4A9117B-AD9A-4E5B-9775-5EDF5FAACD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7206860F-FC08-4864-B33D-EC9970B8B8D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EBA77927-BEBE-4458-B41C-BFED9E6F60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D17F9E23-D533-4B52-A31D-C89326525E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DEA01B8F-17D1-49C1-A973-23BF039364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E060ADA0-C7FF-4819-B0E4-A8F6CCD38B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E3562E64-8A70-4300-979F-17D44F7AE3E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B2FAEBA-4CDA-4DAB-B15D-9EA772E76F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FD9D3147-1127-4523-A664-EA63933D08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D6EA00FD-42DB-4A7A-9578-7FE4D19FB8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055AA81E-F0DA-4321-B33E-ECB81611A6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4224BF0B-AB34-40EF-A28D-5073E6D5B5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693903C5-3E81-4427-8BED-C621E71C75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12534E35-1747-48F6-8F74-B4330EDAAA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80B84CF5-7287-4C52-9DF9-A48CBEBB97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C38FE19C-4E6B-4E01-B12A-2A957792BE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1AD40997-A8D9-4AE1-AA26-ACEBB18636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10CD94C4-2671-412A-B086-15C238331C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B438FD9C-2BB4-43A6-8FBA-6008A6A50B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59DC02B8-8D8B-41A8-9FB0-ABD9D94BB3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1B505EA8-E2F8-485E-9607-9DA416C1F8E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74CAC729-4EE5-4F5D-AFE3-CEABF2ACB9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7CFE083F-64FC-41AD-ACBB-AD1FEA82026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B57E4BF6-45BD-47EB-A6A2-10027B6F87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121BE8A2-69BF-4A63-9FAB-DB99C229AFC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74C5B762-D6B5-4A4C-8129-E6FAEBDA457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33C165D9-654E-42A2-9483-983BADD9E9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6D28E8DD-320B-42BB-9D0E-5F1AD528DCF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54A6DFC2-6323-4814-90F8-8840F10FAFB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98780291-1B4F-4906-8521-14A1849E51E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6E887233-87CD-4401-9580-31A044E896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E3E266C0-60E3-4C3E-8E72-E5F0B67B22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28285C7D-CED4-415C-83C4-3A189E4C13E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8D68BFE4-A3CA-4BD5-8539-F6E7F3AF34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185A0C1-7969-4CCA-BD06-DC5B9CE6DC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160F37B3-18C4-4E8A-BC3D-D79E874017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A6DEB95B-F24B-4F0B-9BB1-C953FDD9B3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46130384-5D87-45BC-BE5A-24C28C2BAD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872E1C0-C799-4E09-A9DF-189E32B666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7F8FCEF-E4E6-4EA5-A803-32479D065F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7B3827BB-3AF4-4065-B3DA-64B7ED5244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F45CEA-1053-47B6-AEBB-493CF54DB0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545872D5-F82D-403B-B7B0-68755BE943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1D2DCC28-AC69-4520-B899-02038CA5740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153B2266-D5B3-440E-AF7A-FD076C920E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49964E70-E49C-40D1-9548-86937F2B07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C50945F6-DAA1-4860-8470-CC5AEFFFBC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1BE7166B-9809-43B6-B211-4172A8778B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6A1BC301-6F25-42A3-B914-7832A41BDD4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5909F806-77D7-4FA7-829C-89AD8484BD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B1EADD2B-9663-43BD-A715-701D480DF4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6C80AE26-B058-447A-9647-7E0F8A6D15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AC6C2F3E-E3C3-468E-AC1A-47AB9BFFD8F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28BFDF2A-1D6C-4E7C-85C7-C57EC3A372D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2CEAC7AA-890E-4CCB-875C-1CE5DAEC5CA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5A8E88AA-C0FC-4689-9769-C50262B7597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E0214BAD-FEC0-4AE5-92AE-09B8A572E47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9A248C0D-D213-42FD-8B77-8B845F5F678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59EA0209-C855-4021-9746-98EA6A6C73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261D83AD-448B-4CEE-9747-C2434F51F0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5E5A2764-9C6D-42CF-83D5-DAD438EF90E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537BE76F-E7C8-4E75-B841-D8650A8586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B2990AF7-2BD4-4891-987C-5B41252C35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1055735A-DC50-45D2-9E38-34C1F5CCC0B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41441464-6FD7-4B07-AB76-5EF256AF24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C4F0F7C0-F517-4FDB-A920-8DA110C7C76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E4B4542E-E395-4D3F-A68B-CEE0F4313D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2F2F9E63-3674-4B9E-B14D-4AE6E0F2758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CCDA6EB8-CE29-4127-9DDD-703E72EF7DF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D07FE88B-7662-450B-B6E7-EE9BC2ED0C3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FAD541B6-9E02-436E-8029-822017535C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ADFACBB-1FC0-44F0-B2D6-62CBF698861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E70274DC-05F9-454A-8917-C9FC71CDF6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F1D45FA0-B271-456C-B3EE-EDD10AA9BE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C49ED6B-DD4E-4E8A-9622-DC460360EA9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F0AE0E13-2083-4353-9613-0E18EA004A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1C2C6ECA-9D54-42F7-95A5-84D15B1A79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5DDE6511-F6EE-43BF-A146-CDC657BD5D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8DAF4C8D-DD99-4419-BA65-4179D15033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67E3410A-ADC2-45D5-A895-721E6AAD471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B927951F-B6D2-4C74-A2EE-89AA12A4C5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62560EA1-CBFE-4256-B1CD-60DCBA236E6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967DFDB3-F818-4C79-B162-491F2B2048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E0967CFC-6114-49F9-AFB2-DF23616EA2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40F3A8B0-744A-4552-BF98-2C3EAF2235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ACA6E745-802A-443E-9BDE-04473B56A1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53B593B4-617D-4585-B200-EB6500D920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A8736E63-E779-4BE4-AE96-D5DEABE2C9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CF1C5FE4-64DE-46D7-88FA-D6F91ACC45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20DC7927-635D-41B3-8B48-D2A8E8EEEF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AF0A9252-F4DF-4961-BD8C-391855D547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6F695724-C202-4810-AA3D-A013FF311C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822C01F4-F97D-4B7B-A29E-671CB79C19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F13A7E58-C1D5-4E97-8488-0D07898286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F739F757-AE96-4336-A276-CF62800C1C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F93BBC8-3173-44AC-8413-4867D4A048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CFC7C479-4EC0-4DA8-BC51-20E9AA3735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E747783F-2C52-4116-A03D-F8DC5F34A1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28C30442-4FC8-43FD-B868-1652E499CB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6E247F53-CB9D-4C1F-B973-1E97E020CC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F3B6535F-87D2-46B2-93B1-8153439DC5D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1FF3146B-DA33-42A4-A251-D1B6F1A299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72A2E639-C285-44A0-AAF6-E024508AB7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557C2359-0470-4807-A4DF-70C9960C09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34285898-7399-43F2-9CA1-02D0820D239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468EBCE3-B93D-4B78-81A5-A584892D69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BDF721D8-DEB2-41A0-9350-802FB99174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A92FB0CA-7034-4583-B5E3-C514F573BCD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BAFD9B59-AD33-49E9-8D0B-7B2EF5F974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ADD6BAC6-0BD1-44AD-B5AA-3152185B84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4EDE70F6-65FC-4C35-8032-D431856479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268D67CC-8568-4B25-9725-003BFE973A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681D870E-0EC1-4C81-A36A-A9DF737838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F5D6EA0E-2305-4B61-9BB4-DC351592E79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D4DD8CD3-79C7-4DD2-94DD-AE2B16DAC1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AADEBAB3-BBC5-46B2-9699-3CC5BC902F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56536C6B-4339-4AD4-ADB8-29E504B83F0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CC74245F-557F-4D28-8B41-60A9CCCFBE9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8864BB8F-D2D1-461B-82B9-B6D433B564B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5020C8FE-AFF6-40EA-B578-2AAE0D4A6ED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9079B831-FD46-455D-9C83-A01C682909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F7111D96-575A-4974-B0EE-FD4822875C8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89AD8E55-B6CA-464A-A963-D27FA6FCB2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B9ACA08C-2532-4F0E-82F8-629653DC28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D6F34DAE-A247-4621-AC17-154C950C75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2E31E090-8B34-49D4-87B6-FE1FD62D674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96B86C5D-642C-4ABB-A334-FCECD47895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40860974-A0F1-4D90-8AC6-37620C298E5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77DE9280-8FC8-458B-A54D-EEE781C03D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5DFDA43F-6E59-4126-98F6-2ED106A461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75B0909B-7ED6-40B3-8F42-CF5486A8AC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B50033F5-2B4B-4CA6-8AE8-FA9604743C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AD344BE7-3B36-4A12-82FB-95CE2311B6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C52551C6-B03F-47AC-BEB4-D0987B690E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DAF36EE4-25A0-452F-A51B-D783C55CDE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3E7BAE3C-8F32-44E6-8C5C-90B8671844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A5AA41A8-2746-4592-9566-3AEDF23716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9329AD2-AD3F-4808-83FF-51C0B36ED2B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44EE7E42-29E2-421D-B47B-F327777FBF4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4A07844E-08BF-4271-92B7-9AC700A505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9E2C7E4B-2B1F-48A9-9CB5-1E02048396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BBB1F742-8196-441C-91EE-057323433A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4CCB2117-BF51-4919-9A47-8DE29842BBD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D9D0A98A-8632-473D-9AA0-A6C30268E9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4B9934AE-06C2-49C7-89E5-915F76B33E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91ABBFA7-B6FD-489A-8DD7-8E9C613D41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5DBEEDC0-FB48-491C-8E60-816E496289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7E5CD5E0-B76F-4447-B187-68597A45E5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A841F754-7695-4452-ACE5-6322505C280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ADC784EE-C075-49FB-B36B-1E141B4F064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6397D837-C3C4-49B4-8832-B5EB0FF62A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C3A43318-6E5F-42E4-99D9-ABEB480DF3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327913BC-CE8F-40C9-A986-4BA09181653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C6F52A8D-6E01-4AC1-BC43-E386ED6F5CA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5616B3A2-2162-41E5-A213-B1C7F4673E8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BA86A33A-86DF-487B-A097-F360F85F5EC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E2D2EBDC-F8D6-4D0F-A2C6-70C5C66A3DB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BFBFC60F-B0B1-4268-B072-9E1EE6AAFF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C4E91F41-4884-4DC9-B41F-BAF01BFEA03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78608255-3780-488A-87B4-F3078513D78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E6423310-3640-44F8-A3F9-3F52BF956EB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CC0EBE7F-0A81-40C3-9DC6-AC76AC6B22B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CD5484E0-D06D-4260-835A-EB2F433071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264EB1F9-01C7-4C9E-8D7E-8740B8E85B2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3B4899CA-DF6F-4A4F-817E-8238A16483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FC574BA1-FF26-41D3-8E3A-731FFCC189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B8C8137A-26AA-433E-A6FB-20B03C82454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E3EC2206-37B7-48BA-95A6-7FD918A527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691A5766-950C-4A2F-A21E-7BE5F47538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7E63E8E1-AF4E-4136-AB05-C2A32E4B96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D3E04AF2-FBC1-434E-9206-1BAC8D0D59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E755925F-652F-45F9-96E1-C6BE5B14C63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10F9747C-0500-47D1-B01D-5CD73046DB6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76DF3E3F-0149-4A2A-B1D8-C158EB8FAD3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F92F17CF-7719-4004-81F4-1BDF742472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1889C5D0-B1BB-47F2-BBE7-B6D82CAF46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B0071E28-22B2-47A8-80FF-8E0CBE326E6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A6C25935-702B-4B32-936A-E4933A7C56F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95E5A10E-D48E-4E37-8DA4-D5B1480872C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4C208EDD-6F78-422F-895E-676FE85D73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A77D287D-309D-4F66-873F-36C2B859CB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0C7AB938-1708-4A61-85C3-9E9D9BBA28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7C26C1DC-AF03-432B-80AA-F224D3CFB0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D6B197E2-3E74-4032-BAF8-2B99470859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C6D50DFA-0A57-4E74-BDAF-7C02B08ED2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3381753-A6AD-4367-801D-8BD11914CF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AD84A9C1-7650-452B-A00F-9A9547110D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0021AE1B-097C-4B64-96AF-B15AF446A4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BE0921B0-8EB3-47D6-AF0B-761E907AEF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7D2D0FC6-BF61-4D0D-9B25-4260737301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4E34C23B-A105-4B7F-9E47-A3227C96F7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18D1D9ED-EB6C-4E68-97DB-2778D7E56F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60D4E2E0-27F6-4389-8463-84C89FBA6E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4C3B46DB-C602-4AEF-811F-BB5319E0F9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EC9B4D8F-34AF-4051-B86D-59E82C7B34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36A83F94-445C-49E4-AA7A-D871E9538E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1F86735D-0A00-41EC-BE4C-0FF0CDBD0A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8281E633-6068-4CD4-9C41-1E4EBDFB44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F7155E04-B922-4BEE-ABEE-F6B71E703D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802E0D3E-3897-4227-B651-BF4B0C8B84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D419DDDD-0632-4AE6-9694-530A4D7279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DD77B5A3-4EE7-4663-BE20-915130069D6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52B001E7-1F55-467C-A594-981E5C1102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333D47E9-34B7-488B-A5C2-E9255D93DC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2B4C7722-2C6C-4BCE-8992-59EC1925D8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EA441612-5F3E-4D4F-9848-9B505CAC74B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1A6A21F7-E7EC-4D63-916D-D3A0176584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474895CF-7F3A-4CDC-8720-2DF7508EDD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D4E0FB1E-6E04-4FAF-B7E4-0B719244A7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796704C3-5A14-4ADB-A62F-4BF366F2C6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64C5AE25-8E83-4381-9E22-150EAF180F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D000B9D9-8D72-415B-BFCF-34E82F9CB6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E28F8FD6-EFF7-4503-B131-9A3D006DC20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1C29CA74-A4DA-49FA-9A99-C4F29A3235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060E2FB7-744A-4D32-983A-8CD008FF4F0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E9D60398-79A3-42C2-A2B7-BFF9BAF896E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158FA1CB-DE8E-4DD4-8154-495CC2C940C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EAA083FD-56E9-4961-B3CD-08E5A0E282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ACD6B9DD-1CA9-4420-AB55-A0F9C76F971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AA7DA2D1-55A9-403C-95C3-2714E001FA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AB232D10-51C1-4CEC-B432-F7CBB89D3D3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5F189570-5EA0-4C27-BC68-3E9A28EBC8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39790385-0BE4-497F-B878-FFD4B90814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7B038C29-7E6B-4F2E-9033-9671E2D1E93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D22B3594-E377-4564-A1CB-7660DFB401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9DF9739A-DA65-48A8-AE6F-768FA66738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26FDF36A-1AE6-4070-8C7D-67FC1585E3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49456334-7CD5-43B6-BB42-4703FFC1D7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B356ECF7-EA31-4EBE-824A-2FBBC906B7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C970B04D-ACCB-4821-BF51-235C6EFBFB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D954A6E7-6D68-4944-8218-0B34316DE2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3E3A3B45-BAC4-4A56-91CA-B6C0202D996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B1868AF4-FC87-4027-ADC8-BAD54CF25D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56FED97-433F-46EF-A82C-C2F5A3098A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C1C6AB78-B8C5-4369-9E23-F40B4F8EC6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E04458D0-73E6-4B16-A333-44C68261C3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680A8B6E-A928-4889-8F27-2C8AF1C6B8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F2B60372-604E-4F2F-A57D-5A8C90DEC0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0C889E38-6419-4029-8DBC-F1D05539C1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F84DAEB7-DD7E-4804-80D0-83C5DBB9E8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D25DE6F6-0E06-4D56-8C65-2FA2F869EE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EAC33814-B2C0-4977-9784-1AFD5C492B7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862BD7FA-68F6-453C-8470-80F8E060DBF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8FC1C3EA-2915-46C4-B5DB-D1EE3490EB7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F9342698-31B3-44A0-91F7-C4FA6CF815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66EB8729-A23A-4A94-9950-890FD8DB38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7A8D3A91-D625-45C8-B999-D16FE67506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A6E8FED8-949B-4CC6-BA60-02BF0891218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E065C9A4-091D-464A-80CD-175C261B669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80E9FB54-9889-465F-AFEF-E2034A44569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85B8D65B-651F-43A5-A8FF-B6027048A4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9C81B425-5E2B-4603-8814-F821D5179F0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BFE945-1BF6-4D12-B5DB-B107E447BD4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2A4878F9-DBD8-4A70-BBC7-7FF9E47C24D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8E7CE69F-F265-431C-AB0A-F3036F4BF8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8423E01E-EB63-4B72-8CF4-96F7D7FFDA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0164CBA9-D6E2-4DB1-9F34-BB2FF4C0F7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E2520838-2027-43E6-A5D5-97DC12EA82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221E48-CBAB-4CCA-82ED-C949887F53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AFD155A0-6CD0-47CA-9B4F-FBE62D5317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20FB3719-21D5-417A-BF6C-3D7B5CF9D4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17622AD8-068D-4BD6-A626-302129401F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0E0949DB-8CB2-471C-A22B-CFB0787A44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7C26C106-64B4-4D97-BD80-413801E67A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D97DC734-1F83-4EF5-9C1C-A8D58FC92E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71396A82-07E7-417F-9F10-55E57EE0E7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4DF2DE9F-3F95-43DA-BC22-FD092AEE74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5033D58D-FFFC-43AC-9131-7F5446E991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6E9F64E5-102E-40DE-9B0A-8D608FF71F4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1639325C-3867-4C5A-80BB-E6221BE7641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54A8414F-24D9-4B6E-9781-34501D6B6E3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6F90DCE8-6C1D-408E-A0C5-5343ADA468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FC0B7E32-5B0F-4F62-9E67-BFCC79B8A62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72A63CD2-4F5A-40B8-89F6-4D16BA7711A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649B215C-BAC2-4EB5-ABD6-A1500EB124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A1415B7A-741C-411C-872B-1F8E239B7A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AA5D057C-5980-4803-8A5C-A71B013EEF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5631A075-764C-475B-8AA6-D45A67C382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B3FF956F-CF92-4DD7-BCA3-E2D8D17FAA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3C90FE29-B043-4E7C-9E1A-155EC1E606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301390BC-191A-44CD-8DCC-65131CA476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AC4A9D38-E7B0-42BE-B33E-06ED898669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DA5F4B2D-5929-4500-BC39-F744E026C8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DD2044FE-85A8-4A13-936C-974F8860E7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13B447CB-ACAA-4EF7-9B46-ECD9E26B93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E9ACCE42-8C1B-474E-98F8-B325CBB79B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98C294CA-522B-4737-B3AF-A8F440789A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E9720C15-D1A3-4449-A9AC-B02D8CB534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2148D009-A2DD-463F-B8C1-CE2761150F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1EBE5FE6-1A87-4B45-B9F8-41DD2D229F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BF503455-6EE3-4F40-826F-3309AC9BD1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7C1F90FE-0776-4966-A04F-B02F9B0D97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97831BF6-06F0-4DAD-89C4-EFA1C5CFE0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EFFA1165-C5FA-48CC-BEDE-7A034BE3CF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B1FE256F-FFD5-402A-BD43-1F14625C16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A0F6E184-EEE2-4303-9496-E5A0376C7F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AE19ADAA-8178-4BB5-AE6A-141E250FE7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587A0469-46C7-407F-AD30-EB3967BB13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E59B7BF1-7C78-4939-AAF0-54BE330A55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76AA723-7942-4CA9-A6EE-40A51CE28C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52AB2B8-50B5-4AF9-8AE3-C7571D986B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56570887-ECDC-49FC-8C32-C258364506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EC0E3F50-3797-4171-9307-13A296B2F3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E8C34F52-4BAE-4122-AC15-A940E7E1CE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0C9615ED-488D-4665-961F-431B577A7D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A17237C2-C732-47C1-A58E-3314E9255A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A86AE1F2-70BF-47ED-AE96-92AAFC9B01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26E0EE3F-FEC1-49FC-A31B-687C30B51E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CDA8B938-5FB5-4828-9AA7-4774D7EE26B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15F651A9-EFC2-423C-9C65-0A7E42E5668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6C8D4C42-34A7-4824-9C1F-2F7071703A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D11F0209-673D-48D3-8D49-42435CC938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2F13B61C-8887-4AFF-A6CF-FB5FA786030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70103502-7629-4980-A246-F158FBF07D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C4BCC4D5-FBA0-4F2D-AA99-D2CA0BCB982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DB69A63A-ADF7-4694-8F5E-C94B3439FB0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17BB9EA9-904E-4B27-B242-85F4343AD93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42B3384D-DACC-4B95-926A-6C24FE5AF8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A06A7BF4-8C24-4068-A29E-C8175A7815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FD57705C-F404-45EE-8569-5618FEC1623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49D7A876-8DF0-4AD7-9B2C-AA93853F46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31AE235B-0C20-4203-AF35-BA416CA858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10ACB2A9-D060-4149-9C5B-2C0D147E15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FB0254D1-FCF7-4258-8D04-90178A84D2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F3033187-4A8A-4F1D-93AA-F4E68D1671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DEEAE5CF-AD83-44B0-9582-5B9612FA67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2F46F4FF-6800-4D87-A268-534E2DD033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997619C0-6775-4A9D-94B7-BC37ABC5DB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B5A41747-34A6-4E94-921F-EBBD00E5A2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39353A9-0CD3-4743-9C9B-FA26706757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226F0669-10CB-4398-826C-418B48A0E3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A448E67B-D1D2-4D6F-8D05-4C0FCFFC32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90858893-395F-4A96-BB41-22087FDFBC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C3A9130C-06C3-4AB4-BB97-8FC4E1B6A7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1B76B4FA-1DFC-415E-B78A-5FC05ACEAF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EAB835A5-EA51-4638-9300-82AB58EEF2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88131C35-D97A-4FE0-AED1-8DB78AE6A2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5242693-4665-4C31-878A-44D4F9555A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F57C92DE-6D75-4AE3-BB05-2EB4D0C60E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CB6E1475-C43E-4757-A30F-B18BD136C6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9BEF8980-E06F-48DC-A590-D07EC47F646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7504A3E8-1733-4199-8F0D-99E8FAEFC75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3A48A7F4-2838-4895-9E17-89E6BB6EEB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D0A093E4-93B7-4503-929C-D131A91C4EA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D082C572-93EE-4BC5-B841-C26DDD59AAD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41A9B53D-666C-4EBE-B8BD-0BA4C71705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C21F1BC6-03FF-4711-AC6D-0D1B918669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DF769004-58E4-4640-8900-2F7358D076C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66C899EF-C630-442E-A712-5A741E1852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DADDEBFB-A9E2-4E97-8E59-E3B0CC9AE2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BF0090DB-2395-49D8-A1EF-75398F1F33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EB42398F-938D-40EC-9392-5E23B9CCCF8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627517DA-DE29-4A20-94BD-E4C9B9695C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CC99678F-24C0-4AA9-B353-6F8A196433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A04E79F3-8919-4F22-AC6E-7FAE32B153B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E532F7C1-7860-4BEC-B70E-DB52A514B1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C37335AF-1757-4E5E-9E39-E0D9DE2E590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89721B05-52A2-4A42-B19D-5C32EB401E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1244652A-E560-488D-A43A-CA0F85325C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561FE2DA-0DD9-43C8-94BB-AF25C701BF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EB8CE2A7-09C5-4FAE-B2D3-92F8DD098B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03C343AF-EEA9-4310-A501-F04007AD84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6A54AF77-0255-465A-8BCC-4D559166ED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56A37240-A279-40C4-9AA1-4F1D9D3A2FF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26420217-AD26-4C14-A7C5-5B899F6EE1E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A961F74F-F8BA-4812-92AA-934233EB008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C594E04D-8DD6-44FF-ABC9-8F4D746F7D1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EFFAAC9-874C-4603-B9C4-520AD42FDB3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77C1B19D-D19A-48B5-9942-6E69D16092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747FB413-4DFE-4554-B487-AA2A42E4A7F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FE3D90D1-FB99-44F0-827B-3ACF975198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C1373DF2-3714-4A48-965A-99F80077F40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AF03BD37-F644-43FF-8565-6661409FC5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E9ECA3A4-6C57-4A4C-9D88-A53AB0EF61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19832559-0864-442F-A93D-B688B53834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9F705974-4E9A-48A4-BC94-1594AC3435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171496B4-636A-434E-9AF8-D2C2A5C9A8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A08D4791-93B6-4D24-B17A-0CD3246316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BCE1CFB5-F033-4C5C-8BC9-4DA065B189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66318B6F-83BC-491C-8C36-8A5C6410F3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57F6C74E-88F0-44D6-ADC6-B798886A456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4339867E-C56E-49AB-9831-DDEC41A20B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DC359455-DA13-4708-9C31-1AD4C60D20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2DF5BC81-C621-45C1-B842-ECC21E69C4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536A4A12-66ED-4BAF-8CA4-1F3C182282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E1BE01B3-4616-4F1D-BFF2-C8781E6326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1D2ED01B-B53C-4D8C-BA26-CE098532F9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444C5E35-9CA7-4230-9F60-9496C865DE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3930F6A6-211F-4FB8-A9C0-B781C17C61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C4EB4A7D-5EE6-4ECA-90BF-B7B88A2000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9E4F21C-FD25-46C7-980C-46FAD62B01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E1BB6FE1-8C3D-43F1-90C4-F3F6DC480D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B9B2C20F-0FA3-4AAB-AC31-638C9E08AA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3A90DEA9-D6D4-4380-B5E9-57AE5F7E04D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86675618-C984-4CAA-8AC6-55B76032B5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6D2E933F-050E-42B1-9C95-63F2D8BB60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CCEE6851-1B5C-4C10-AC24-623EF4D5449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311BEC3F-9966-48FF-AA13-0DD97F2A91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7C9FDA90-71B0-4D30-ADC1-72F077D16C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4A5767F3-34B7-4DFD-A968-276E4B81B27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EDD9A842-E8AF-4979-B59C-3E545B9899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F5FE5EA6-DCBB-40DA-A141-C1AD1002B1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5839B4D-3BC4-46FB-A3C5-466FB52E91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E26085EC-D274-4E29-AA2E-34C1CCD167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97EAA5CF-E756-4128-8DCA-692206D3A3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6D93E918-6128-46A7-8C07-53B04BF2DA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82646301-6CB1-4C20-AD9D-CED2E7E32B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5AC43CB7-274D-4236-B484-B59033271F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235AD14D-353C-4432-91CD-102A385908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5878D326-A23A-46AE-89DA-37308DAAE7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E24FED1B-8404-4BE2-90CD-E125B41916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5BA32D47-0A71-4E17-90CB-A0E1F2587C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6BC74702-9BBE-4BB7-B966-CE85C49483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34C6D18F-06D1-4006-BD9A-B8A1358CE2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8EED923-DC2E-47FC-BF04-1792C4CAE1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E6126BF7-1627-4329-8645-FDB9F5DC1E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90E9CDF9-0382-4597-BB6E-5B712AD08A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6C81B9B9-31DF-475C-80D1-FFC3A434C7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CA41D1F6-BDD0-4F0B-ACDB-F32BB9A12C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D0DF699-F23C-4F64-B85B-DB3EA8B93A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29F88F12-AF4E-4766-87CE-C26C3027FD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988050E8-DAFA-4FF2-82B5-2F6102F8FF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A1EB4EEA-0992-486F-88CC-B74E455B6D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458F9D63-345F-4426-8B85-AD75311DFA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11895CFC-2318-42A1-B15F-7B8F89656F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9CD0AB04-9C8B-4F04-B254-CECB87083B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10C24919-4FE5-489D-A24A-987D2543B4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366F6C61-7FC1-4300-B119-14B484273B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A508B41A-43B0-4E2C-8DC5-F93DF071A2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8ED65C9A-D4DB-4C1F-9BA3-84CB28934D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E2DFEE49-8D39-4394-A039-1FA5CBFB31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E97D8F6F-40D3-4B97-AF77-139B43A8FF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3E433CC5-1009-4972-A138-98317631BC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180A4B40-4682-450F-9384-BEA0E7AAEF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4C4E5B76-3A82-4EF0-9E92-CE75FB8941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3CF046DA-7321-4200-B76E-491F8589FA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52A837B9-E25A-4742-9D03-F1D23E78E8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4C3F86EE-80EA-46F8-9FCC-58B21E364B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DA957004-91D6-4D16-830A-22AA78FC65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81A826E8-652C-4B49-B38E-6A89CF09B7F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1E1258D8-E848-4F1B-949F-10024CD3C9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9D2E47DB-60DE-4159-8810-FE093D67C5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2B65AB71-D66F-4333-B908-62CF60AD77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964AEFEA-DF79-455A-BB7F-C455E1BD7D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C5AD829F-4F9B-4C5A-8405-9A256AA7B3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6B0E089A-7A62-4E2F-A1D5-0EF46ED890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9734F232-45B5-4152-8BFA-B41062492D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8F314661-DD39-492D-A415-74B6065F64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36856AF3-AE8C-4FC9-8870-FB8AEE9A96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F8272725-72D2-4514-9E13-2DC08DBB57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BD11CBE0-1C9A-44D1-9BB3-27F9CA3D47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3BE15777-75AD-4F50-9764-808175CEC6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3A90BE04-0D01-4666-A6F1-C5F7B7D745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73AE2445-F879-4AF6-8D9B-E3198AC5EC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FA44BAAE-313E-404A-8494-D321825A94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5A9C89F6-2805-4407-9AC8-EFF7FAC091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E2814531-E9CE-411A-B824-0EE478D043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39F0BD0F-95C6-4E10-9748-0C85B7AF9BE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97CBD992-7E75-4318-9FA2-8BD88042CE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17771A11-340A-42EB-A9A3-682F29C3726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584E80E3-B2D2-4798-A892-6A41756587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FB5F03F5-9729-4C72-A35E-4F99489704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27FEB3F1-EF95-427D-80FC-48E5C8F0C5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607F1587-3FB9-4236-8EB7-836D740906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E3909510-34A2-4969-908E-EC50AFC54D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B2D5CEA5-38BA-4D97-839D-23D125FCC6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39E62CDB-32F1-41B9-9A49-82F79230FA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DDB244D4-AA82-48E5-A224-9641D0A9A2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566D226F-0EA0-4B21-AB7D-6E196B168E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D11E9D99-BFA3-4897-8FE6-440AD1C339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B9317FF8-0DF1-4A84-A1A6-63676616C8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A6710E0A-5B53-4846-AF8F-987B828504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252E2B1F-976A-4D59-B2AF-C254B789EB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A7B8F251-47DD-4264-B526-63BF32C4D60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2CF1806C-802A-475C-B5A2-AF5F54A4CB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A1DEF6A9-F74D-44EC-99B9-731C26B1A3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334B43CF-97E0-423A-8D5D-27F858B46A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3565FD3A-4688-4AEA-8C8E-B42BA96103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78C9DE36-A5F0-44D5-AA3D-C3D66075C6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B9668093-1E8D-489B-8EFA-58A9044EC7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48378B56-DE0A-440D-963A-28A6E9AEC5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6F3B4535-9C30-4980-888F-7653CAFB61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5E526272-7956-481A-A370-DF681DE00F3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27BAA97F-A664-4335-827A-5E1E2E3A69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7754CFF3-5B07-4254-932A-F8DBB418DE1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4E1EADBC-5561-4752-B7F9-F25E0F975F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745DD414-B679-4958-A50A-68175F001B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1692A698-ABFD-4F39-A053-E06D80C2BB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8DE2F193-3E0A-4428-8B33-2B184344A7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220BAD2F-D56C-4FFC-BECD-43AA4BF4D7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D998DF1F-610A-4D22-B9A5-F75D37EFCC1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E9DC8A82-7A48-4A59-8C4B-16D724EB6D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F2CD9B12-FD80-4A2D-AA89-1AB87457152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92CEFC0B-84B3-4CAC-A720-0068E58FDD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F818830-4D8A-43D8-BFC8-AC3DFF741B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E1F56DEE-D331-4F6A-97C6-734C871C6D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00D91FDE-A3AA-45BD-AC47-2288B748B8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F25A8B1E-FAF3-4D8E-8111-54109BC812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27333730-8529-4567-AB3D-03765C71DD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D0A3E834-80B1-4215-B9D7-A27B34AE604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A0E60878-AD95-4565-A5A0-5D245244AD8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E96B869D-9066-4BEF-8604-1F73F35B605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F9A7C0F-7B16-4900-9654-066D92DAE66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1B05DD4A-F99C-4090-A080-93C11ACE857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ADB860F1-35CB-45F3-92CA-A15DEFB524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E7373A20-331A-4BBE-943E-B552DBDD5E1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BC41B9ED-3E1E-4E60-8CCC-A511E094F0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CAF646CF-7113-4D7E-B6FF-D83EFF8F9B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D630782C-97D6-424F-A85A-B7F97D9DFA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F69084F4-1406-4875-91A8-CB19027670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65C74D50-AB62-4A45-8B24-7947BB2594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813AE619-4A14-4325-8BDA-6997771507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D4F23468-A2CE-439E-82E2-FB0099F5DE8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69FA73AE-D702-4CB3-9FA7-B9CEB6D9108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8D620D6B-1009-4F17-8B29-8BE9BE953A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42B8EA47-0879-4941-AF6D-8F88862B76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6B0F0B9B-6CBD-4BEB-8F9A-453B34FB4F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5E9E3EC5-3EA9-48FF-92FA-79DE077642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AF290307-3ADE-48F9-942A-F48F393BCA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CCA18467-B5D1-4453-BCF2-90F811B780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5CCAC503-8987-4765-90AF-3D4832DAB4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786DA5B1-843F-4A77-811F-4812379320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9E4614DC-2131-4814-8C40-061C3EE373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86E6F9D6-594E-4594-A24F-20571ACC1E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1CB86450-A625-4B85-B3D3-81E3E4307B1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A41309BC-9EF5-4304-BCF5-8E76DCAFFB6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C72548FF-CC0A-46FA-912A-062157AF24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2DCE9657-9335-42FB-A169-D0F5AD4410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BB980399-5B0A-42E4-979D-46865D612F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7F3F2A58-104B-4152-B031-072EE137C3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526FF50-17FB-4BE9-81D4-6CCA1E4E81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99CAAB36-8E7B-4726-86A2-A7B5878C11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1FD7D3C1-1C61-49CB-B5D1-272CED594C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48E5427F-FC73-4D91-82F3-616C37B485A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2DEA79D5-241A-4400-8776-F1F840B2CF9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A27F8AB7-3352-41C5-8D08-3AB57A4C4CC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F2198199-23DC-45B8-80E9-2BA0F948C5A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48EB9E20-0040-417E-B04D-065A33B187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B9C55BAE-D006-4163-83CE-CCE961C8D1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DC7FEBE3-33A2-49B7-8B89-D86954FF9B1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2AF09CCB-E60D-4A89-AF5F-0FF96D2EF7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59E821BE-6AAD-4962-9D73-2A459EE129C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931FF4A7-A4BD-4324-9758-02DA6619914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95B043FF-4DB8-4295-A406-0B9DF22184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0F9FACB9-06F1-4C01-B2FB-A580C3BC33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A9E7EFC0-A7BF-40F3-99F3-901967D7C96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38725D25-202F-4D09-8721-89732174B45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63AB6CD0-4067-4E91-802C-0236938E3F7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496BDA2B-789C-4CB2-B09C-C87725377C3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B3776B01-E84C-4E80-A5D8-35E07327DED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41A49DF9-1E28-40B2-B003-AF103798F85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F28281BE-8D96-4B09-8C28-73A8A5BECB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29795E40-A9AC-4EF1-A32F-2070730028E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A1A55C49-78AA-45E7-BCC2-713D83E4AB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565A10CA-8BFE-45AF-AFCB-711C98B1DC8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A8B81042-CCB7-4E5F-8538-07929965D8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E31AB8CA-677E-4B72-B704-34E4743CEAF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A0C3970D-027B-4BB9-B069-54708C1377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6F0931F2-02CE-4BD2-8CEF-09244D174A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BB149B34-1CD0-49C8-8565-2FEBA519CFD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739564C5-60A9-4601-B9F9-C99254FEBC2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5C236E09-0041-409C-9D09-E8518EB926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B9CE3D96-82F0-4202-8916-A74DF4365F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14C00EA0-4198-4741-8F86-DDB1E9FF9C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470AA69A-B8D1-4944-885B-26B95EF5DB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82F51342-CDB0-49CF-B5DA-872AC8067E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5D43A71B-B9D3-4D89-BA7E-883300E72D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20AE4D29-EAD6-44B6-AB1F-E585E8C8E3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5A60D8E5-28F2-40C6-9D2F-42509B10B3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C934C058-104C-4247-9B8F-FCF777F6BD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53C19751-5C6B-4534-A163-C8B330DB03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336F6B3E-C46F-4272-A4D2-B105D18ACA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4A64495C-546E-475A-9FDA-2DAAAEC8BF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A3E99B1A-1FFB-4668-98BE-1CC33934B1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CA45C7B7-5629-41BF-BBBA-A7D426B0D2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F144A5E8-E2F0-4112-874A-ECC9DE9E56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7FACC421-EAE2-40BB-BD1A-65FDBDC3E5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4BDDD976-8B47-4052-83D1-DFFE7F63C0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C59ED319-4F50-4A7C-AF2A-4E7BA69A3A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7EF99C67-D02C-4210-8E56-B5505AC51D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5D6626DE-FCFD-4464-BFAA-56E1C309C3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D2B8EC58-2FA4-4A0C-B71E-3827EEA2B6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6548E04C-BADD-48C1-869D-0A5F742274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C3F98404-26DF-436A-BC35-9F1204DD3A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709DDF6F-611E-42E3-B9CA-0512BBCC9B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2AD16B68-1A84-4DBB-8402-F58D408DA9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BB298B13-6BF6-410C-9ECF-F30C4DE404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70D56F0-68C4-46DA-A725-0886BE709A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B2492051-7756-4C26-83EE-81B9892E99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6813982F-980C-4498-8123-5CF9448A5B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3387BF8F-5786-4DC5-A4D2-C6E243082A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1B7FDDE6-C362-47D9-87CD-36CB276535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ADB65291-C832-4645-B032-E4F40F6E21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FA8095FB-8395-4AC7-86E2-9F9B876AE2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13AA224D-9B20-4BF6-9507-3D971E6997A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50FE4E73-41B1-48E0-A9CC-7919320CDCE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AD290E7C-A662-4F05-B2D8-A6C31C4DF0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E87C9CDF-6EB1-48D4-AFF5-85B7D66B33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15C40DB0-C8CA-4480-A46B-D26D6B5045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210F46DC-3B53-499C-BB34-F0DA792BEDF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87DAC23D-FEE6-44C5-9257-382C9492CC9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86605680-7CDA-42C7-8281-C9FA86D3A4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B5BB2FEC-D445-451B-AF73-CB55B4F50B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F0C6A392-5D1B-40D8-9A0B-3810C9BEBB3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FC0D5E69-23AE-4D51-BCD2-DD5A47E404E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35A70ECF-3DD4-4775-802F-475908F0BA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97D8809B-06BD-4CDD-9847-1F446F8B73A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05DA27E6-DBAF-4CCD-92CE-D258DBC27B7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FDCA79E6-5D12-4310-A2D5-839F3014826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E9641838-66B4-4F0F-BD73-2CBA9CA963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827ACD70-FDC7-4DA3-96FB-80BF4B058A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EF97E6E2-3B39-484B-BBC5-E2BB2D5F69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3B9D7186-6DC4-4381-84E9-4B5299F5E2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E03094EE-D8CB-4AC9-962E-254CFFC9D9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2A2627BB-8941-40FE-9560-2F9DB6665B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56E8856E-BA34-40B1-8AE0-FFF77AAF92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30C59BB2-068E-4013-AD44-E3EBB05108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A370D47E-897A-4CA5-8155-8DC6C98AF0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892EE56-C498-4FBB-BEAA-3BC80E0B05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A2AED6BF-DFF7-4810-834C-C7B79912A5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A977AFD2-ED3F-4489-B86A-E240570B6D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414BF2B3-D05E-416C-96AB-4D390C7A9B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2CE8D08E-A09D-45C9-8666-AD14811654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EE3BB18C-6149-4174-B249-134AD46602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1F22325-4E4B-446C-B1D9-13E1415217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57299DD8-E3A6-4E60-9AC0-BC9D8264E1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A1D5DDA4-585A-4DF9-9D78-5566B0E522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857FC832-485C-4C8E-B5BB-883D858FFC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9B8C12AD-99AD-4CBA-88EA-48624BE593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C2DEF9B0-7B86-41B1-9EEF-7AF7B48EAD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2858DF76-B267-4FFC-B2D6-6D2C35C155C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F1F738B0-B710-4AAB-838D-53194BEE97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E26FBA46-06F2-4ACD-9CDA-CB30D8B836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A273EB07-CE8C-4656-8B40-7EA968D357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BDBA68CC-E870-48B2-8EEA-B87D0FC894B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5388FCBB-1B3D-4998-BE54-55FC89B7E80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1041BC7B-E455-4628-A044-6275188C356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AAE42CC8-238C-45F0-B7A8-F78871532CC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BB2FCDA1-B9F0-4E62-B2F2-634EAAAF771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30739F3A-88F8-4E62-89DC-4DEB618977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DE6508EB-AD2D-40C5-A897-E257CC999E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5F7F3C76-00C5-44DC-BC1E-3A158AB33F9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ED8F88B3-24F5-4F0F-B048-A953A444C70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9249678C-FDDA-4C12-B628-0902EB2C3A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F958755F-E124-414F-BE1F-7B75436C70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2AB2F4A0-9C29-410F-8DC7-13F2F80C346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AC9E8793-9D9C-4A35-818B-695D31790C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4CDAAB62-380D-4414-B3C3-2E93E6A93E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233E7D32-D3A9-488E-AD96-FCA1324656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E0656487-060C-4C5F-A7AB-3F45E9A29A8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248F6D3D-0452-47FE-99EC-FA2B4F38DB5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E496EB8E-5DCC-40F2-BBDB-ECC3C099547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70123503-5430-4D9A-9727-A2CAC0253B8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3515F67C-2AD4-45FA-8B69-1524C75635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98C9DD33-EDA0-4556-83DD-E9AD76D1111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4AF9FDBB-2698-4276-98A6-6FD700C069A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1A6FB585-7819-4894-B2AB-3E4E1B85668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65ACCFD-B4A2-488E-8F3F-50312C2BD4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449A2920-E023-4355-BF8A-D29D5B099E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22F3A87C-A3CA-4418-8C28-08FDDEA87C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B1D9A45C-C62E-4E0B-B259-C7C449A448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CE41B519-3A33-485D-86C1-05FBB66EB3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4950C8D9-9A54-4761-A462-DEFB606FF0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85BEB4AB-9621-451A-980A-E2D06A23D9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4E16B882-E9CF-484C-A7A1-54895956C5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9642AFFF-4ACE-419B-80D1-60AA583B02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8CA2D20F-4ED8-45FD-BA00-2AC81D9937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D5B14886-01CA-46BA-8C7C-3124F1ADB0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8FED933A-26AF-4BFB-8CC3-8E2FA91765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E9C40402-1A8A-4B67-AEDC-A710FC9262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54AA77C6-AF8A-4F3B-9005-BA5779F474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5A45FD85-88F9-419C-AF82-AC48C944DB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9CF52C-7523-4BBD-ABE1-9FA3B9D3DE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E27D91DF-6FB6-4DAE-8813-A64AC67A17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6EB08100-EA01-4BBD-85FB-F53E5136B0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7AE5038-E1C4-4D0C-BFD5-62FEFD1340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A8FA5C2D-BCCD-4C99-925E-F469F8AD28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38F062AC-B78B-4CFA-8683-F07AE24E2F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19278C65-A660-4266-9F98-D6E9F85ACF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BD116605-FDB7-46E8-ADEA-19831C3F86D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75463C1E-9717-4050-BB0E-0C0B9B55E6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B1F4B78E-B072-404A-810F-0FDAEFDC4D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E989EADB-6FDF-47B9-91CB-176CD82D2E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69C90E0E-40E8-4AE8-8A1F-31C312454F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82623F5E-91D6-4F69-AF40-D74E22453A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31D597A3-5D5E-4540-B387-63CFBAE788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4AA94192-0A8D-4F01-8B69-1BC844002E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27301B24-CF6C-4A78-8FEB-F5014CDB8A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E46FB210-9D60-4920-AA57-D26A93FAAD6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54D64A83-DB4A-4ECF-92AF-CD791E2A58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707B2E3A-2EB9-4EF8-9C54-8639FE6D66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AA87C003-D6B5-4896-B9EB-82DCF4A082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7F88492B-2FB7-43E1-9817-A48A2EB3DE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6F5FDE4B-1175-44F4-A144-613D667440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E739A9CC-633D-4F7D-AE1B-6FA903772D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9A885CC3-A84B-4D7F-94AD-86A1FD4D6D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87C5D3D4-D5A4-437D-A315-FF795E42B4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F7B4C43F-7958-427A-944C-9805AE305C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7B804163-E845-4163-8884-107D12800B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11CDFC13-4061-4B54-B407-9610068D74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4881DBC2-4D36-4909-B714-9F34D97BEB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2D58AD5F-6257-4536-9FC8-70BFDF4F02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289D1105-90D1-469D-9D4B-00F0CBDF3A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FD9607E5-A2D3-4FD3-ADAC-7C5EC1C9F0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DE4ACB42-E115-4D72-8F79-3A2C9EDB4D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243A7571-8390-4988-8111-11176A2AF7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6E3CA1AE-1BBD-4CC8-A406-888E7C521A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71601F02-CE2B-4020-AB0F-3E49F1E7DD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A4CFCC35-019F-4712-8FAA-7D5F58EF25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CCBE466E-FF82-4457-AE46-354E92B2BD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EA31B77C-DFB4-4C08-8843-C8108C5C1A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A9B2518-E480-4B05-807C-7BB8C5DEF2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943D66C0-4FD2-4004-B77E-CD275C5358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EEE0FE49-34AA-41ED-BB86-A22C34B5DA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2908223A-6FD1-48E6-9BEA-20D6FE9AED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03578B3C-5AA6-4872-B906-934918EB75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62B3E812-CDC0-423D-9B2C-CDF02D28B7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F35914F6-5FB1-43A6-8D44-D18476191A8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5F6B0C06-3A56-45A4-8D59-9637D7B955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80FBF0A6-8839-4CF8-90EA-EF83387C93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14004449-5DC5-48D9-9906-90E8E6268E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C94E00FB-3F4B-45CE-B129-F08E3014C0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6AF4131E-6666-4F5F-A742-E82F9720D8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A8FF1B3-86E1-4347-9C16-694DA88205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BF7A28FD-AB70-469B-B040-EB892C7FBE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1476CB95-017D-43A9-8989-EFF82BCB8E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83E1F618-D2B1-405F-8BBC-5FE8990436E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DAF0394A-66D4-4942-8B58-1503064D02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C2565AAD-1498-4E60-81A5-2FB553950F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9C9A44FD-FE4E-4D9D-92C7-F6DD597D69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795E812B-7618-4C03-A1CC-6E4CE0CDCB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192AA22B-A8E7-4A4D-91DD-68935EA1AA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C5745387-B716-418C-B17B-E587F8A6F1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019A491D-35AF-4F36-BCD0-F9B6B4F51C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F3F2E880-2DCC-49D7-BBC9-CBA11A1614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D41DA4C9-0BFD-4CA2-8EF1-558CC3CBF8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C1534921-80F3-4005-A116-CEF2F43118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6CA5E167-D59A-404A-9041-8CB093A221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9A0D26B2-1DB4-440F-B7C9-09F907BE81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83C131C0-C9F8-4D1D-A911-4C5EA003F8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D8375AD4-7B01-4B03-A602-61D55BDA3F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49F9E6BB-01D1-4545-8612-5DCB3B39D1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52DEC659-1896-4216-89B7-4A058F0A7D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D1F297BC-5E66-4C42-B8C1-C647366C0D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452C63DE-3853-4A98-B527-AA110E190F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DCA12307-FFD5-4C71-AF9E-121E90E803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53CADE98-0876-4244-A6BB-1A2AFFB6D2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FC88FA3A-F604-449C-B700-54189A0B05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4286D976-EAFE-4B26-95E0-22468F327D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5D2BCF98-1210-4CF9-B509-585C56FB0D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F5B97C56-CC0A-4AD7-938A-D86B177896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993AF9D1-34F1-46DA-B79E-F90127A6A3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BBD8F1FE-CBDA-4715-8826-4A4C020EB7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8E55DC80-33A7-4E47-B8D1-690333B4C2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C3CF86D9-886E-46C6-A4A2-DFC227DD64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E8DE3362-445B-4FD4-86E7-F7780FF140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676937C5-0B6C-448F-A478-1AD1F1140A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849FEF49-C301-4EDD-8596-570A946CB5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3120E08A-1ADB-4D32-ABE9-F9C3C09BE0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86BFD977-FE87-4873-9DD4-ED444022A4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A6F05542-EBD9-4C06-A99F-DFC94AB3BA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527E0D1F-1A12-4BD9-B111-3CA9137F514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481C115-C43B-4628-AB61-178D1D45A2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4FD8E3BD-214F-40DD-B9CD-48991EA8D0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9ECAAF87-EFCE-4E82-9076-0B8271BBBF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A2C05E0F-6952-489B-8DA0-2E774D9B09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ED642C88-7C76-4E99-B46C-82BAA8332A1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F998CCA0-2F65-49AB-8A47-F29F7D89FF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7F23D702-B946-421B-B40F-7DDAD570C2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FB57BF36-0315-41BB-AD94-8B15423E4A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764CC35-E46A-43B9-A48E-5898642F56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1DE56899-FE72-448C-90BC-0D935DF6A3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115A5FF2-E6EC-4F69-AC50-3D81B9A35D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487D858E-CA0C-4E5F-B4C5-9982E14135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ABB230F7-1E58-4FD5-958F-248B8F0553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B0393D4A-679D-4B02-A229-BC2F9BEBF5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6B9880E2-3285-42BF-BCC2-8EEFF1F329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F42FFD98-806C-4C9B-89F8-92D26837F92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2445E6D6-C507-4AB5-9B0E-027E3CDB47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1FE29596-C389-4137-9F89-2D75A3D6DA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3D537F29-ADC3-4050-8715-BAAB74BFCE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C5C110B3-10BA-4679-9A0D-DBC7F4A9590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C64C6E2E-DB7E-4C69-82DD-C641212136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DE9F5A36-B3CB-4ED3-AF2C-83E033FB28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32190EAC-31C8-4EC8-AD06-79D206A847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6E69467B-DAA8-4566-8892-88842D4AAA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907C2D21-37CC-42F5-93F5-BBED783EDA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FA895F51-093D-4287-9489-5B3AE55F6B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5110651F-6898-459E-AA7E-DE1BF637B3F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50A8180E-3E8A-4CAE-BCB6-AA2AE2D9246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9E854A8F-D2BA-4B35-839B-5ED2595D94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2CE824C2-49D2-4AEF-8DAE-8AA60443D3D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314D3136-2CE0-4DE8-9ECD-CEB49E84A8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8905362D-EDB4-4464-84DB-6E43DD24A37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275A63CA-09CD-419D-BDF3-1A7A5AB7C8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C67C1C38-E8A3-41B6-BB34-B1AEF52607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578AEC34-51C0-45FB-AA28-071AB0D8FCB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DAE3866A-3E30-4ACB-ABBD-CDA5CB8B370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F8C099A3-1ABC-4DE4-8E71-BBA0D0FEC1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27910188-0428-4EFC-A513-422AA0F4D59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1692B33D-41C7-4C6E-9439-B2D5CAD9EC9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BD5C76CA-778F-44D7-B41E-23370D37E7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A8744AF7-793B-4C5B-A215-2DEB0453D0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FED22318-B3F4-474E-A3B9-80028DD6A0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1FF83E11-E0A8-4B54-BF6C-46A933CF99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C8C540A1-D705-4D53-9C02-C42E13EF44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C61A3763-89EF-45A1-9043-C5558D64AC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1A038805-F8F5-41D3-A5BD-4472C5A084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19B792C4-A002-46D1-8825-10F2F0FCB6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5166F1C0-CE84-4F15-87E6-CE2CB9A8AD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A2612913-DF51-480F-B843-17A14B31CC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D16DD7C1-9B68-4649-A156-709A402A86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BC2DF814-68CB-4BAC-B618-FCA9DDC272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870AFD4A-23AF-4B56-8C95-1443C84BD4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92C851E3-2AC0-4F5C-B997-9EE422B3C6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4445FA1C-CC59-44B8-B39D-3EF2F8DFEB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AFAC491B-86BC-42CB-A288-EDE9CF92A2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C09F985B-DC2C-458C-9577-A300B0A5B3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465FDE28-9FB2-42B1-AA09-06FDFF0184E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CACCCDED-8AE6-4756-B5BD-53FFDEA2E69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572E6FED-1C81-4E62-80F0-57D2531D203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8B636E42-3B02-46B6-B7B9-DCE181143FA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159228DF-6E3C-483B-92D7-E7CA2852CC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9128B047-129B-4320-AF62-4AA545EDDD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DB06C9B2-4B60-483F-B32F-4B7047E46D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30D04692-DFB4-4D68-8B14-70C36EB419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58063CED-67D6-473B-B12B-F900D5B050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AEEC9C75-BA59-4276-B0B4-E1135490F2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F0521CAA-37C9-4B1D-917D-BECE01271C5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42E8981E-6C85-471A-9FB7-F523BDFE3B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2684F47B-3BB9-41F7-95B2-E01CF6E2E2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FC284372-0F90-4C3A-9474-21ADB0BCB7E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73EC87EE-890D-4372-A973-0FFBD255799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56BDF84F-6998-4385-B5C0-B698C4BF73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3873F84-9A2F-48A3-A6C7-DC619CDCE9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6A1ABA84-622E-4F0E-AF6F-F8AAC6E66D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CCDD4E17-A49C-46B2-8609-6BCB59D87E4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9B39B889-98B2-4F0A-86D5-4EA4C6E635C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222DCE55-3A64-4A87-ACD5-C8157A9ECF5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AD21558F-D92F-43B9-AAFB-DCCD03781B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677E747E-5DF2-4B8E-A964-0B354F619C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00C1E945-9E67-4320-B162-2C119276D3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A7E6DDB4-85C4-41B4-8351-EC73097758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CAC082E3-7608-4922-AEE8-FDD4482F3FB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E818C7BE-2126-4571-8B30-B3AE7DA660E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1DD818A3-FBEA-4476-8A14-47E049DD1F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F7CFFC92-9253-4289-8F11-1925EAF164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0F3D9FBB-1BD1-415F-A69D-0E672B685C3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3A596E8D-A2C6-4231-BA82-67FA2DAA9C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B048CD0F-8FC5-43E8-9200-C0FF011032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1945E0D3-4F50-4864-B566-33A136B7AB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D24934D4-6132-4FD7-A3C9-758FA6DAE5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DA80019A-3753-498C-8857-97023DBEAC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F8F355E2-4BED-4832-BFAB-80A47355622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9DF3DE02-CB8C-4D28-8C94-758BE7C62F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986396CE-4EA5-4F58-87D6-E150EC8ACA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DE557161-3F4D-4A7B-9F72-5D4E7C5B99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CBAB30E0-D88C-44C3-A305-F3DEB67238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D5C3326F-C26A-4F56-94E8-B1479EDB33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93D258CE-E6A2-43B9-94ED-688D57377D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5E8024E1-7963-4675-BD57-C5ADD2B05A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6B18F5B3-8E6F-48C5-BA4D-DCAEA8394D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4461EA8E-2AAD-4680-8306-BB9A8ADE5A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8F28680E-75EF-4E9A-AD22-44B5E18EBD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51AB158C-3A12-48CE-AE52-44852DBFB8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CEE6983F-672A-4896-85D6-4C2A119371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B0BA9E87-845B-459A-93A1-89E571F8A4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817BC364-C5F7-44E9-A128-79C1F0A7E1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CFA3483F-CD2D-4A38-9871-89544E8F12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BB62497A-2135-4644-8761-EAFC3214A2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CC2BD972-DF77-490B-8390-1320ED6792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15BFE651-9F33-4C14-A5C9-289C5A9903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E72494EB-4E65-4B3E-AA82-6172DB8BAD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D647AFB7-DA46-4E2A-8CE7-680B2AE5A5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3AB866EB-FF53-4491-97EF-A3D492F7B2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2B74E5FB-C221-4CE3-B6DE-10884E53B5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3FA207CB-8483-4FD9-A56F-8F4F502998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5D44E311-378D-4BF6-AF57-9CA06F05E7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169DDAB7-1904-4989-9C53-359A06F256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38307898-4FB5-409C-B894-85E3343BF4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BC449C9C-1136-4335-B989-7FF43F9769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7FB25F8D-9B29-40EA-B4CD-C3E61F30C1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BA00E5FB-5463-4B54-A709-5017CA998B0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B3190B3D-BA20-4F67-8492-CA61062C4F6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896BF80E-C689-4DDC-9D0E-8791DDCB1CA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92005F25-18AE-48AB-8017-3B47A21AC07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227955C9-842A-493F-954D-5DE14CC00EB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63DBBF17-1B39-4AF8-B06A-35186C4F4D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70EA6BA4-3D2F-4619-AC8A-EB5484A1478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7922F431-7EB5-4306-8717-49D6343FCF9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7FEFF8F-7278-4544-8A74-5150CFCF865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DABA9315-E7AA-4198-8A16-EC9EF58C483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EFAF66FE-9FA2-48C2-9712-20CAE3283F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B035D9A-672D-4CA9-BF7E-503C9F52761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1B5620ED-CC31-4C3E-BF07-BE28DC85F4F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CC2327BA-7C4C-48D3-B328-0D4DEFB0B6F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B36169CA-3F5B-445C-B463-983B612929B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452ED64E-AF88-437B-9EA5-922BFEBB9B5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EAF155A0-21E5-46ED-A577-67F57A9044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2FB8DDD5-FE8E-4220-828C-7458F34463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9F3B6CB7-73C7-4033-9342-57A162A795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D7776D02-2C01-410E-8FCC-D1A6E185AC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5559F58C-2A14-42A2-86F2-B83E94402B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974B89FA-3A9C-495B-934B-9552D155AE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7B6900C1-1BF5-4F15-8150-330F00042C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9F4D20FD-CBE6-40D2-B7F5-D8DC9DE218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B5224F57-67D2-49AF-8890-A6F036F00F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2488193D-085C-4FD6-9740-D5B181B3A4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7D51D882-C2A9-42DF-94FB-1C30B21249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71CDD51C-8CD4-4C00-A262-5DE0825DDA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F15B1704-59D2-44CE-A572-BBE09FECAF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4207933B-D090-48E9-9E08-677CBF3C52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6141F267-E123-47EE-9CA4-5BDC3C7B77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558F0A7E-BC14-43C7-85D4-2128AD6950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3A8BCBC3-025A-4E16-9D09-5CE62FA183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1AA4FC98-63AE-4202-ADD4-74A6B713E65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id="{3A76250B-A7C4-4977-9E77-A949152E87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6CCB551A-030F-4822-977F-FA4B3361CF8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5BEB8EB-8FEE-47C3-BDCE-EA3E0EF5469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id="{48CF8494-54A1-40FE-A30B-CF2654564B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65090E84-F1FE-4B09-A5FF-DDF1F97E69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D4D5AF77-43A6-4A49-995F-7DC2F520A9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id="{6AA51561-C03D-4243-BA54-52E7EFA8F1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B38A61AF-9637-4A8B-8550-43DA4D23348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725EFCE7-5A0E-46CA-B327-3028555141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id="{B57F376D-C722-4AF3-88D6-ECDA3AFF4FE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824844CA-9A74-453A-9056-E7FB42483E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161197DA-7AAF-47AE-95D2-BB4A3040F79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id="{B1CCFE03-4857-4AC4-B258-BA3FEC3C38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A32FA994-CDBE-4375-9B7E-100F703F1A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F23AC26C-F9B0-4C0E-93CE-9EAC04DB654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id="{AFDE6025-425C-4CB7-8537-1FD3636E84D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29A19590-5387-4B84-856D-E108BA0B5F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62CA6141-9810-4F1A-9AFD-EB3ADD4750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id="{7C748FB3-407B-494D-8AE8-CFAD291A58E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655EE2B5-14C1-48B5-A6C1-CE08F61E76E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F2B39E79-76E7-4831-8FEC-91E7053583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id="{3D9F3CDC-9814-4B91-9FAC-56BF4AA4B3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F6898D9-2E32-4B7C-A675-CB8EF101EB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DC4BB7D9-EB4B-41A6-BA86-9E9C445FB4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id="{9A7CF5A4-6580-45BF-9264-E9D32F318C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7900BF0A-9531-4825-82AD-7631C01D85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9A33075A-A7E7-4A54-926A-82CED4DEB0D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id="{A93BF8CE-C9B6-49F5-863A-B25EE291D6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D7076A84-4A79-43EE-9A32-0F06AEC633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E25B460F-5B4E-46C3-B3C7-A4CA565E1E9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id="{E3E519EE-4078-446C-9CB2-2DACF7A1B5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69DF5AE5-3D5D-48DE-A3BB-CF38DD6EB4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FF65C926-26AA-46FB-B69B-553F815FC0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id="{540C791E-EB9E-45EF-AFAB-EE67A4F2BC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3008203F-B8D6-479D-801D-52C649AA0D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26CC95E4-9CC3-405F-83FC-B506DB247A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id="{D860AFFA-4173-4DC5-A0B7-C1446655AD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ADA2557C-BADC-481E-B1D1-F1630640408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5254A772-ED45-4B91-8571-5E54C44778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id="{D3F508C3-2A8B-4EF9-9E15-C160967B0F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E7331A90-A59D-46D4-B0E3-4EBF99D415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FA7FA536-B474-4991-9CBF-86B473F74F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id="{E4DAD47E-7A50-4A7B-BC2D-4A0C0CA80D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DF62D31C-000E-4516-A090-DC4B5B3478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1845ADAE-2A30-41FB-9A88-D800309C1D1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id="{F5107EC7-C12D-44A6-8B0C-CBA6CC06DA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E5712BB9-0FA7-4D18-9C4A-DC244A4D06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16D61472-B059-4575-B17A-876536C4B2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id="{CC58DB60-B671-4C92-96D9-8E133E42C7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79A4C815-A846-4F53-BBE1-FA05D3EA64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284DAF59-75E5-41A6-A198-CCCCFAA305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id="{93D28246-5CC9-4BD3-98B4-0FB2B43C75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8063A7C8-DFE4-4EED-AC7F-413CCE195C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85F9101D-FB71-4A49-A685-CC5EDA90C7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id="{BB95EC95-F6C8-481B-B198-34BB220BFE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DFF4C2F6-C999-466D-B1BF-79FBD2C28A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D7EA3CEA-913A-47A6-BDA0-E3615AB005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id="{A67D8843-06E9-4522-9976-938D77C2A3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8071B99A-F1FF-4E5E-8E38-2EB093A0CB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E632ED77-D881-4D18-B331-9C43AAC71A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id="{E2C5B487-8C18-4AAE-93F0-872802CE000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7DA78F4E-F93B-4612-94A1-6B796A5CF1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FC0EC46C-B468-4449-A405-FCBB35D0C8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id="{A4F58D98-23B1-46D9-A15C-4001ED9F43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ED37AE39-D800-4DA7-8C7B-CA40881DE0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230F28BB-456A-4202-90D3-A8F5232968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id="{A8C9C50E-164A-4223-BB72-6DF24D79C0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C18C2497-3102-4712-B3C7-AD36E03176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D993D93C-EB0C-4145-BFF4-A55F680167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id="{6D291B7B-4259-41BB-88FD-E75DF39F25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9A57A9D3-3D2E-4EEB-93A4-8148C81597B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56045B11-FD0C-4A02-941F-BD19E29195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id="{5B3E9E1D-F4A3-43B1-BD2A-FE41E85F68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44CCCA34-E76D-44DE-B5CE-C7680F2880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3A2DCF74-6F02-44D5-8207-AF4DF9E592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id="{9DCC227A-23DE-4A48-BC8F-42D893E8B2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12A1762A-531A-42BE-BC45-F6E4B4612B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2F318C56-C70E-41CF-8267-176693B226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id="{2EE342E7-9EFE-4E76-BA7D-92D5124CAA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1FD2B15C-BE35-4932-BA7B-77021066A4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EEBAC73-6D30-45C1-B6A4-9717EB452F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id="{CBBAF84E-791A-4200-86A4-C94AF3B10A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458861BB-DB4A-41A0-8484-23386A9975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954E9D13-8560-4D60-B167-C7A605936A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id="{3A6C6D9E-092C-4409-8617-D3D63AA107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FCC62A36-53D6-4C4D-98AF-FEB6DEF770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F16BCC67-482B-4A72-AAFA-DF86C6F918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id="{B977B1E2-51F7-4F12-A485-CD29282377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741446BB-47E6-4506-8AA4-EFF8A99788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3222EEC4-B58B-45E8-B791-02B131B3A9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id="{385321EA-6DF3-40C0-A581-008EB33B49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AAD2CE3C-3B9B-41C1-9A9D-5F7D5CAEFE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B6E4F4B-2611-42C6-A71E-97B0C6BB48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id="{2CFEB6AD-05EA-4950-AA88-1B8E248E6E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3ED9287D-9938-48E1-864C-FBC1ED1318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377363FD-180F-4297-A9E3-151580597B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id="{14BC194F-BA9A-4224-8C80-42C21B6D19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9E4B9E5A-AD3F-4870-9903-166B87A545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82318647-5043-43AF-AB61-012034C583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id="{F47641F5-2F82-4A10-B3C5-0695F7A205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750C0B6D-8483-43B2-8632-E4B707F950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7ADC305-BF91-43F9-96D9-51FFC54BE2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id="{005EE9BB-C721-4622-8BD4-14EE3EA526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158F6DA9-5FB6-4598-99FB-6995421C9E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48E00187-3649-49B9-84C9-ED5DC728FA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id="{02705D73-CB4E-4FF8-844E-4E9A1386D1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7D1A19CA-2654-44DA-B6A4-49413B79A3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6879EAE1-A50C-4F5D-AA54-543BD92CF6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id="{F04A94E4-5B87-43B2-A726-2A1157A576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85C05F64-0DF0-4B86-90CC-ACFE3E4AA3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C3AEEF1B-F2EF-4C0A-9DD6-36273196BC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id="{65891FDA-55F1-4048-A1F9-D86E3540D8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89DE8339-79CE-475C-8EEC-56F9865392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1EF46FF7-F6D7-4846-A6D9-091E6EA784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id="{01CD5C24-DA4B-447B-BBCF-CF49B41E1A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459EC5F9-BF7A-4C64-AD0C-07D4368337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C1CD846B-A9AB-4AB3-BD0E-90B3C99570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id="{52B9A7C5-D054-4FB6-A5CD-FC0BF75120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258B1475-6B91-4DD8-A329-D4383A1F4B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C3FD9890-113C-451F-A385-54DF7E81A3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id="{25401F5D-7232-4DBB-93BB-85CBA5EF10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5BC7EE54-A38A-44CF-9818-8E106F9E11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BE9421C3-580D-4845-B363-3A5E7F01E7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id="{103823D7-C6D2-4CA8-8FC0-2E04F3AAB6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62BDDAF7-5948-4EB6-99FE-966ABAB7FE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C404B888-9D58-4476-8705-32B5FF1551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id="{742BEE51-290E-4A22-8BA5-6EB7F44842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CE190E23-01FA-46A6-B1CA-D5E1B6CA7A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77B52A6A-C68A-4EEB-AB1E-23E3FAB10C6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id="{50D66A96-264F-407E-8623-A25479D27E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4FF97985-F2D6-4C4E-A1A2-5633F4FE5E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1E7163E0-D894-44CE-B304-47AC62B1D8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id="{D9B5A5C3-B6DA-4E3B-B666-A9545FBFBA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DBE8C5E1-54D9-4675-BBC7-48C7F2D119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7E825E96-BE0C-424A-AAE1-03D7951E45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id="{5A131FA6-B7BB-4D7D-B226-C631FD7C97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CAF04BFC-E7AB-4DA3-8205-5B4558B424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6BD86126-3E3D-4586-AC4A-BD2A045EBA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id="{C5BBC8A6-FA6C-4964-93F9-1A8A13554D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AF1A85FC-0154-45DD-BD41-195BE2CAA3E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8E92A296-F34E-4AAB-B5D1-C760351B4D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id="{C27695D9-6B6E-4DB9-AFA8-06035DD36A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94500759-9A8E-4013-9AA1-17D34028C0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3793A391-AF67-4F31-A466-8677311BC8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id="{69B5B075-A584-4D96-8482-B6B6BB4709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B3E14B58-105D-4DC6-916B-BB38686CDE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D0D4B1FF-25B2-48D0-B230-9EAD99AA313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id="{61B109B7-9859-485B-989D-893606FF4B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2B45E2FC-FEBB-4CE2-9EE8-30B012F2DE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A4DB9B03-7895-4D6E-86C8-95DF139FB7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id="{970E0E8E-9B85-48A5-B619-2362B4CE14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EB71D3A0-B77A-42EA-8219-B43D41D2C8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DA4BB2F7-54E1-4204-90EB-BFDE9D52BD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id="{4A5B11B0-6266-44EC-8925-695EB08AB5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E66A4D8F-7BC5-4EBC-8819-B993AA3B9C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6BCB9EFE-F138-42B2-8280-96EAFC6511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id="{D4A03D15-78C1-447E-A65D-4CFBF78FC0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F9BCCEA7-83A0-4ADC-9A50-B80C647EC91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5E26A754-FBF6-4753-A001-6448DBAE7DD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id="{860EF98D-6816-4482-9B6B-FC3E9F0964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EBB34D01-F169-4CC4-B59C-DAC9E0A3116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5F1B77E1-BADD-42C2-A130-AC2EA9FE11C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id="{872D983D-57CD-47DF-BD07-2EFC4E971F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625F2784-6471-45CD-AAE8-DBE5450826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1334C9F5-C028-402F-9F86-BAC0087C6B2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id="{FC260CF3-804C-402F-BFC9-9316C4D9CBE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3CFD6D4F-2685-409B-B595-3741B78C61D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64C87080-FD93-49F9-87D1-F4F73D005F8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id="{28D1389D-08E7-4909-A116-B517303F43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FEC0A9C8-0A5F-4B47-B457-91E210A30BE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93832784-67EE-400F-8B95-526F8928B8E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id="{9C7D7C85-9103-492A-B92C-BAE57DB8D0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6175B05C-EEC9-4125-95FC-1ED4A0A205A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BA7664E1-F0E1-4755-BEED-C3DD1CEC761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id="{986A46F3-5E8C-4058-8ABA-CCEDA121CB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9CF88903-F40B-4374-9B83-915B0EA8A5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C61C60B5-5DFD-4912-ADEB-179281F9D6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id="{8C462C2F-E054-4EFE-A0C1-72067DFCF7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EF32C511-8214-4BB6-AF3A-6DC7494E4B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9609F38F-2C35-4737-BF3F-A89C557ED1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id="{1B0075A0-E8EA-4D34-BADE-759110E23B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34C68231-E674-48F3-801D-A79421DB66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5E5B9BF1-1502-47CB-8038-9B6F911B28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id="{90D3ADE0-0FF2-473C-8CDC-5B11347F16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AD100388-52F0-4B23-B803-0034081071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D4518AA3-2EA1-401F-A38A-46B90E1F6D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id="{7DA22F99-94C8-456A-AFC0-B6B90AF9B1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A196A37F-C972-4092-827B-6237991C5A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4BB48AF0-6983-4BDE-B731-A286B86629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id="{D0624CB5-DC73-4064-BE9F-6B346A4795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31B4DC8E-5102-4771-B5BB-A22F02B76E8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F5B67FEB-3972-4C7D-801B-C797DD5CB3B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id="{B2A69268-A3D4-4697-8D3E-23DD7243B67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21BD407C-7B0C-497C-AB45-B530DC8089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B8DC1304-0C72-4AFC-B4E1-1CE2EA0A575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id="{5BFABF46-E8C3-4A24-ABFB-0041D10EF4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EB0AE519-EC60-4156-940F-2426833B75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A07FA495-CB6D-4570-88B9-8B552FB10C8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id="{FE7380F2-137A-40F9-8E2E-96696DE703F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D532DFC8-1843-4B56-91A8-A844519D7A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2F3AFB90-509E-4F44-BD57-59D9EF091CB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id="{F69664A1-2FEF-4D78-B8FA-517946018AB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9F67C084-759D-4F82-9AE8-22FD6B18BE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F5CBCBD9-18B5-4C4B-879B-9335521B4C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id="{F01946E1-4F9B-4AB2-BDF5-74013A1F8E8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1AD7EF3B-8DEF-4FF4-8814-3023E4EA565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407EE0B9-A6B8-44F1-A79C-26660230C2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id="{FE739509-8A4D-452F-9BDB-142C30D13A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B332C82C-FF12-4556-9192-205AA284DD1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62B0E89F-D0BE-41FC-9386-0E422CDACB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id="{6E5AFF4A-A10B-4FFD-9028-16B31347A4B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F3C4AF49-C937-45A5-A0B6-11BB18A375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339F98C5-5510-49EC-9E0F-2AEEA3FBA44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id="{9FCAE4CB-6DEB-4A72-9BA0-66F91568E4B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3474371B-6B85-45FC-9F86-D8FE5B78C6C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1B1DB518-7CA8-495F-96F5-3A52B8EB0F6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id="{341043A6-1036-49BF-A134-69F41EC56DB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BF0D4A1C-0BCC-4A75-9B95-759F6CB2C3A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46AAAC37-0BC4-4B8D-952B-917DA0EBAC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id="{9BF69E78-4D38-45EE-8123-D7A2937D4C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EE112B9E-0B63-4BED-B106-C75D0FEB47F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795A7862-3C22-4C01-9637-6B190DDDF43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id="{8423740A-6F01-49D0-935D-BD95586DDF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CEDA9693-34E8-46C8-8886-B08162F6A8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13792358-DECB-40ED-8EED-C2461B4D46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id="{2ACA9372-9850-4DBF-8644-BD5020735B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A2B64654-C176-493B-A669-E91560021D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4CC45043-050C-421D-918B-6BE5012BEA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id="{C5353688-ADD6-45DA-8164-913681DA3A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9B3B3481-1E8F-43B2-BCEE-9A85F83DA6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BF59E37D-659F-4BE0-A177-0917B4C293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id="{9C0CA61E-4B04-40F5-A18F-3DDB4A8D96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C20589D6-5D29-4C7B-BEEB-7D071F595C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AA1D02F2-D213-4B6C-A5DF-5FE76BC914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id="{A462C5DD-2C74-4DC3-8DE7-AC17C2C8AE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A3C1C06B-687D-43A7-BA29-ECD7F2A90F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2A1B3BB1-32C3-494C-9974-3930A29BD4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id="{B218F8C3-14B2-4830-A7FA-55417F9B001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EBBAEB5C-DCD0-49E8-AE08-03A8393DF2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CEA7C119-53A1-4AE2-BAB9-EFDC303F7A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id="{7B32E9DC-A299-4F3C-9357-036C95CFBA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A41432B2-FA58-413D-B479-F346A68EEF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61D23884-E5DE-42EB-B68A-5B972405C1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id="{92055EFA-1B76-4BAD-A4A3-670FAD4E27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5920CDFA-86BA-45C4-82B3-8C6030FC6A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2BF7ABAC-0439-42B2-A661-29F5829856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id="{03F27296-B17A-47B4-93D3-70F0DDCC41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53B4671E-9093-486E-8F54-3F3C92373D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4E424543-1FCE-4FDA-8E89-9D5525D1B3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id="{2AACCB16-90C5-4FE5-91F5-2E24441CF7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1219BDBF-23BE-4947-8F58-2EEFAE38AB4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2D687C7C-4429-4169-8EE0-33635231188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id="{9CA66041-25DA-4597-9245-C200D06867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7EC4928F-F9AE-423C-A146-3FDF009447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D2EBB74F-5DC5-4E2D-BEB0-FBF05C5A15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id="{72609C22-932C-4ADC-AC60-9AAC166274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DD8E3F6D-D0D5-4BD2-925E-5110A08B662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F39BF31F-1DE2-43E7-8E58-0AF738ACA42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id="{5585ABC9-7BFA-48AB-A219-C6CCE2F654B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451F704D-DCE5-4F73-89E3-FCDD9B402F5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6889ECEA-FADB-423F-93DB-BDD05C3D33F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id="{E3376218-1D58-4752-896C-AAFBB973478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20592E89-668A-47DF-B276-6783CD081B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B088A878-966A-4536-A2A6-F05BF36A1E8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id="{D0855FCC-0DE4-4FC5-8576-8E2748E249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58189CDA-85EE-4FF1-80AE-03B42BD313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2A2D6C52-4EDD-46E4-B63D-A5A6E684B7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id="{C897E9B0-C6C8-4748-8556-71D062EF91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F358520F-AC1D-435C-8A78-3005E6CBECF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5787176E-DBD9-47E1-AC0E-55FB636F522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id="{1071ACCD-9FF8-41C6-A52E-758FAC612A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CED7B372-BF53-4352-9E1A-0FCC06630B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86A8A4F2-B1B0-4DE2-8DC6-C0F860A617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id="{FDD7511B-FDE0-4A91-A14F-4E196FA90A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47EBB583-944A-41B2-9471-AE30D716DB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224A8FD9-2B98-415E-B5A3-9C475C3977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id="{81F0BD87-C447-4717-8B7F-E98E805C0E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E9BE59D6-8859-4C2D-BB6C-2AA1727142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AF91E4C6-332D-4059-99B8-862CBAD37E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id="{CFC7E7F9-58E9-44DF-A87C-2FA65DA7F2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25637A0C-3606-473D-AB44-0939989374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13D0985F-C9CF-4E6E-B6EC-3719E5349D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id="{A84CA0FB-C153-4BB2-B4BF-718CA28E5F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D4B19E67-2ADE-43C5-B43C-43B1491AAE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2175C836-8FF3-49C9-A916-1F1A813352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id="{2170C18C-AE79-49B7-AA70-1AD64428E6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3CE997BA-7D57-4479-AE12-3AB21220047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4C2FA5D6-4E99-452C-83A5-0A1E002204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id="{F19B7C8F-A9B4-4A9A-A701-1C04BB0192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2FA63A3-E490-4497-983A-99D8067AB8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E164E466-D44D-4243-A733-9BD57D3BC20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id="{A24917D9-04B3-46C8-A4F1-2C824CA95D3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4FB167B8-BC10-460C-90B5-0615D960F7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F2FF6B2B-62FB-4126-807F-616D226717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id="{026B828C-1E14-4036-BF13-E4ECCC690C6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2A7E3780-1514-424D-9615-3F45C9F5055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43996C6F-4D52-48AC-B46A-F03B34F8C9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id="{5345F0DB-8956-4F1B-8A54-58358B68E3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95D8C152-0B68-4C3F-AAE8-AEC32EC4858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8FE60CBD-B120-41DF-BD34-CB9064B9E17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id="{E395FC43-8685-4703-BD33-89154C2CF3C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EA8EA07-8FFC-482D-A088-8C4D5DC6BF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AC71ADEC-ADFA-4CF0-B1F4-A73E87051A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id="{61B85A17-A192-4F2E-98D2-A09D47173BB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DB7D3C74-C3BD-47FA-8AA4-847309AF4E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3FB20F53-AB36-4E09-9C30-4443C0C013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id="{089CC1BB-2F2C-4DC9-8B84-C285A0B799C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7B50D160-DA15-4E3A-BFDC-278AFC4988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86AA3261-DDCB-4124-89A8-F03F869C03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id="{65017AF7-913D-412D-9EFD-2A3AAB0EC61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EC4F3E94-3944-47D1-9100-B6AF101E2C3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153CAFEF-7762-4FB1-B587-A0EF95018EB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id="{7E79A942-0459-4861-994A-3215061F5F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2CB35BD6-501F-4C2F-8405-D20E8278C1C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5B0AB466-8DB6-4300-9A08-1C98AFF50C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id="{D3F5D8CD-2AC9-4658-8DED-6F9226025CF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96B623D1-57D5-4F56-9AA9-B704DC9B2B4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2D1165CA-2E78-42BC-9214-3082697A574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id="{8BC7BBB9-5899-4564-B2DC-7E61FA175E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66FD6367-08AD-453F-907E-1B78D364D3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2FB7ED25-BFF5-40AA-B116-807F6F7563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id="{117D461C-D232-4203-89E8-2731EB6123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4662BF07-B7A5-4A36-A961-F9603F1F0A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BAB1A59C-C4F3-471D-B35B-A22E3F45F9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id="{340D298B-64F7-4FC5-AA4D-5EF6FA234C7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18A5526D-DE51-4F7A-A047-86274CA45F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6F2E8E82-0589-45E1-97C4-84D8C10E06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id="{774D8BF7-C331-4FD5-A943-C9918D8D0C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CDFF0D32-7317-4D47-83E7-66B1F21278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6909AAD4-BE32-428B-BE1F-2C8EF43C61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id="{E0FC961D-7C07-41E9-A2DA-E7626778AF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95D0B565-A535-4A4F-A735-82DE4D2C19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FB9407A0-1EA8-4EEE-AFA5-80325FB183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id="{836AA3C9-8C23-400A-B9A7-D5684A960B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5F2D3F48-E359-4F2D-A2DA-DAA9D4EE6A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ED8880EC-67B5-440E-9E4A-DC74BDE5AC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id="{0A599B4F-9A52-4BCF-9B2B-74D73BC33F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8250F52A-22BE-4398-9C73-DB7D276081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6AFF1ADF-63FD-43AF-8550-5354BA709D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id="{10955626-6006-48E1-ABC8-21DCF0656D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3506F517-C2F6-43D3-B07E-2FA4DE7743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D97A307B-AE3A-4AF4-A10E-679043CB7A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id="{45D07A84-D122-45C9-BE59-12E843CBAD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356300C2-49E6-4D03-9AF2-53EE61BB80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D2FAA5DE-877E-474A-8307-B4F600110F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id="{363334FC-F8B6-41D5-A836-3482CA82F3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23187CB8-5946-4D4F-993F-B9C8B5AEF9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3306977A-18C6-4ACF-B8F8-0E86E5D6FC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id="{F782D2AF-967D-4A98-A891-1E1EB34D9A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327D97DE-7243-4E5C-8837-9F7CEE5FD4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8AD332C3-A41C-47C2-A810-EF4E7E93BA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id="{D16A7D60-259C-4881-8C69-FB76C6487C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588D4E5D-6AC9-4AD9-B26A-A1F7AAB740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75DD9730-F4EC-4547-8A29-20EFF23626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id="{F37DC124-A91D-44A9-9007-C134A5023C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7A90E393-A0D9-430E-8194-ECF07EC3A7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9A2FB340-93C4-466A-984D-386800715C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id="{F28D7BF8-2684-449E-848C-604F062E72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3A096C4B-B757-4F80-B718-861DE391B1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73447BF7-F6FB-4517-A9B9-68955E54FD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id="{64D6B88B-3228-4743-A64C-2D045AD64A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92E8D3B-1200-4835-9AF3-47E6AE2EE7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4B6A89AF-43D5-4BCE-9D91-4E108DE725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id="{84591362-CBA1-4023-B409-2241BA645D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64E1D62B-098B-4854-8F42-90A07804CA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66C0DE9-98D0-4CE2-84AF-0E7D40B711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id="{D2753A90-31C3-4A13-B5B0-DF46DD40BA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id="{E0AD8402-D1CA-44E3-9CFD-7DD5253AB6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BF8A3F30-1497-4AE3-9055-DB20AB8CE4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id="{151B546B-6561-441B-8CCC-42D13709F4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id="{ED8E4C13-61A7-44AE-899C-F3D11B624AA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20DDE9F6-D26D-4A69-B81E-EB11B5FC77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id="{FDDEC2EC-65F7-469E-9C45-10F632EAB7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id="{651F5F14-998D-49B7-9F53-F5265EFCA1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3B540506-9153-4C16-9EF4-80D0AA363F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id="{BD24BFA2-BFB9-46F4-9E75-DBBCC83CA4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id="{50309416-32F3-44C1-BD12-9F52DB910E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6A30959B-33DA-4BD9-9C1B-0FB2FDC396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id="{F7AA3532-8575-4FBD-AAF5-F3FF3C3455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id="{474F531F-AB5A-4124-9EDE-AC795DC189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83C696EE-EE6D-4590-ADF3-5BCAC11B35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id="{53DECC4C-DF96-4634-A306-8F8CE4664A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id="{AD45713B-BF1B-4F38-B834-B9BEE92C9B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851A54B8-87A8-461D-B708-BDBA1739EA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id="{B28B2D9E-94C4-4825-949E-8112D843FB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id="{FEA3ACF0-B1E0-4EB6-9F5A-548ECF660A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29E062CD-4635-4FDE-85E4-124F8452A1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id="{C0989118-0352-454D-81DB-D8FDCAB473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642B10BE-2235-47DE-A4B0-C82211281B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8F0EE7C5-132F-4175-AFF0-3ADEC3E8E3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id="{C47CF051-226C-4FAB-BBD0-0BEF72B3B0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9DF301A0-C4AC-4E40-BA87-A5DC748F54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22D2D7C2-FA63-4F62-B215-34BD685233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id="{497F123B-3BE9-4B84-8501-42E01CEF6F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CE16F87A-5969-4707-8A44-EFE3F19010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B5517D0A-8FB9-4D45-B10A-E84ED6F0D8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id="{13773C34-2D5E-4FB9-B106-E0994CFFBE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C0B9B68C-9DC8-45B4-A78E-FDD586D3A0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DB0EE59-C27E-4AA3-820F-F6C30046AA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id="{A48158AC-4FBF-478E-BD29-379686E1E1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30FA440-657B-4C98-820D-A124D7DF14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84C9C495-6D27-43D3-8E18-6A6EA52E56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id="{F68407B8-1B77-4A24-87F2-A68DC29A8E3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E46FCCE2-AD24-4F3D-87AB-7BA48A81D1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922EE7BD-1086-478C-A2C0-022CB55D5F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id="{1257B6B1-186E-444F-BA3E-108E055BD4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83495649-5D4B-4EE8-A7AD-2704792ABB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97A7F958-70D2-4CF9-951B-BA4B8EA6A7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id="{4565CC60-D631-41B4-964E-C48C3A9691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BEB45989-BBD0-44E3-95C8-D0CF641A4D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5B636842-7469-44C7-BEB5-93D9BC4235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id="{0593735B-810E-4F1A-96E5-28C139073C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552FCB9D-4EFF-4651-8DD2-324A003305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564BB906-BF9B-44AF-9668-020F346FB0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id="{B8E6BA31-2823-4B53-A6D1-F81BB616ED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A7978B10-2BD7-4759-B881-096C876684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A4E42BB8-2704-48AA-89A0-C4316B98AC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id="{2CF8CB31-3EFD-48AE-89A2-3757641F9E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8DAB0EFB-8477-46DC-84FC-6461CFCA14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6CCAD319-FBC6-418E-BBE8-85315DB0AD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id="{E8A5A914-A10D-45D5-99D4-88FA8054AB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D5A5CBCF-B5B6-422D-AABE-5BFF4281DA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7363677A-17E8-4311-A722-8BEB371765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id="{43E2DBAE-62A2-480A-AE44-9BBE06E0F5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DD056A9D-598A-487E-8DDD-962078AAFF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2F30289A-8940-41B2-9705-3795D45A6F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id="{C4A4BA34-0605-4851-B7CF-48C4D74C6A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B8E63857-B972-482D-A230-12F5918491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549D770B-C03E-4CC9-A35C-ECBA8DB4E0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id="{EA9E4286-C0D2-4587-9147-E3E28F6F8D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CFC65A11-3B53-4361-B086-34F715F4EB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CAF1D382-1D86-4F18-9DFE-F216F02DCB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id="{930EA7ED-DF31-4812-B66F-58BC6E8ECD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5883A91A-331B-4BE8-9CA3-D6107EADB5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3DFAB972-C041-42AF-92CC-E44C0A171B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id="{29ED3C1B-AAB6-4F23-ACD4-1D3D72EBA3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E2685B4E-7F14-4310-A680-2D11A33DC5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BC460C2F-4E58-482B-B20E-542AF2FE71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id="{B5B259A2-EB68-40DA-A753-2C85FD82BA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285B4A37-6DF1-4A59-8361-C707D7140A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21C5DF0F-FC9D-4D7A-BDF0-7B9AEE4FA9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id="{FDF43666-281E-434A-9146-5C64A9E7C6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ADAFF3F3-BEEF-4893-B7C6-330A23E507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A9362A4D-1F2B-4F6A-AFE6-19CF9F3881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id="{60F8CD55-9C96-4D81-8481-278A5816A8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331DC6F-014E-43AC-953E-4EACC4D505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6039826F-9160-4DD2-A8DC-50CF64F605B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id="{88FE34E0-9F98-4282-9050-4F3BC038A12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F76B4774-97DE-4C8E-B708-B22E6F1CDDD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E34CA6AB-2F82-4B97-93F2-AEFD2815A2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id="{6F953159-67C8-4BC9-A2E9-58387B24D60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BBB84447-139A-4409-BC2E-E03F43CA78C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481FA045-5003-42CC-A5B9-0260075733E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id="{05F6E24E-B8B5-4620-8289-E093A9BF0E2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20207B8-D954-4A3F-BF29-AB20599F2F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F70E984A-4389-4768-8E2F-9AF08202EC5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id="{02012014-5117-41AD-A85A-3701ECAC175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CE931568-8F0B-45AD-8E63-BADD37D08A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22648809-1E96-4A18-BB5F-20FE9AEC8A9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id="{90E493A1-B009-4A53-845E-D08DFD6F5B3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B6A4B871-813C-4505-92AD-A86C4A7197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153467B6-D9EC-4F34-9D2B-FC03FA5C57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id="{C2E2680A-C86A-4E7E-93E7-2FA81EE0DA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7A5EA5BA-F36D-4BB3-B662-A2AAA6F8FF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DDA92F31-482C-4895-994A-1F938805D7D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id="{24726767-4FFC-4B0E-A3C7-EBF423E8C3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F9DFBF77-92C9-4B99-AF92-052C63FF51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7DF7DE7-899E-47F2-8A47-DBF39A3B73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id="{D607CAD9-8212-4DF9-B9EC-19D054BC23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E6261A38-44E6-4228-85DB-E639BB4D4C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8761305D-2657-4C7F-AA18-AACFC79E72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id="{B63F1BC8-32D2-42AA-8921-21287326BB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1F2C0674-702B-4CAF-B2B1-0B5A5708CA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6B1E4336-97A2-4282-9A67-124C7F3DC0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id="{43F83569-495D-4C14-9F3D-76D3CE5E21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7A10A8F4-40AA-4219-B82A-B2703A7E0B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DCB6E71B-D9B9-48EE-B4D6-C9DDAC0678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id="{A934168E-F8EF-4631-B40F-B437D848E5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id="{2613AB2B-EE98-4305-BBEB-69EB2A9FB1B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23369AF6-3F56-4A3B-A672-C342B246DF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id="{64068CEE-2B6B-4DDE-8EE6-744D2F1865F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id="{C9790CFD-84AF-4D3E-96FF-438F134D30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39454249-4F53-449F-80D1-9F0C463A9C4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id="{06C3B5AB-55F3-4374-ACD0-73162840AA7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id="{05E73C9A-FD71-4BD7-9718-758513F681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94EA9CDC-427F-44DB-BFA1-0F20B36F17B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id="{485C0264-9207-494E-B6CE-F00A54F5C9E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id="{AABF9677-75F2-4768-A748-01C10B91E2E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3843E59C-5BB5-41D1-8505-654B5EE8C2A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69" name="TextBox 5868">
          <a:extLst>
            <a:ext uri="{FF2B5EF4-FFF2-40B4-BE49-F238E27FC236}">
              <a16:creationId xmlns:a16="http://schemas.microsoft.com/office/drawing/2014/main" id="{21A07E43-F133-481F-8544-B5C7A9641AB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id="{0EA5D583-35B6-4B95-87BB-A5B42DB4170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DA5A73E8-0C29-4B24-8689-0E7827C8E9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id="{AE1E7B7A-FE40-4535-BE6C-77CC85462C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id="{0CD94C94-46EA-4478-82D6-681DE9E604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A410C2A2-2B61-459A-82F9-20CD5EFB5CB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5" name="TextBox 5874">
          <a:extLst>
            <a:ext uri="{FF2B5EF4-FFF2-40B4-BE49-F238E27FC236}">
              <a16:creationId xmlns:a16="http://schemas.microsoft.com/office/drawing/2014/main" id="{75DE1F36-3E9C-444B-970C-FFDAFE706A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id="{6263A98B-7E51-4165-A19E-983CCD0BD87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65BD57DD-DBD4-408D-9463-D3397D79BB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id="{D64BD918-AB1D-4D60-86B6-98F1B82DB3E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id="{DB5A4E12-ADA3-4274-9B1B-4BCBD8E4A3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A6BBDB41-EF49-4CE0-93BA-DE38BB65C4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1" name="TextBox 5880">
          <a:extLst>
            <a:ext uri="{FF2B5EF4-FFF2-40B4-BE49-F238E27FC236}">
              <a16:creationId xmlns:a16="http://schemas.microsoft.com/office/drawing/2014/main" id="{1A618A50-2E22-4EC1-A00C-602F1DF068E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id="{4AECE69E-14F4-4F33-B22B-F4C31F02A19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A85DA48B-D1B4-4B9C-93BB-29585F3BB83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4" name="TextBox 5883">
          <a:extLst>
            <a:ext uri="{FF2B5EF4-FFF2-40B4-BE49-F238E27FC236}">
              <a16:creationId xmlns:a16="http://schemas.microsoft.com/office/drawing/2014/main" id="{48DABEF8-5FBA-43FA-9670-A6D7130390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id="{3FFF3C51-AB21-4408-A661-F0F18BE99DF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DD165EF4-5D8B-4CD8-AA29-AE5F01EF71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id="{BC540D67-4BAC-4F9D-8DC6-E178236364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id="{54D81190-87D5-4554-A1CA-7A388DFB71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76B0CB25-BC6A-4CD7-809C-69682321815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id="{024F12E3-A19D-4F53-84DF-8D38187D16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id="{BC6B6193-ECB4-42A5-BE9C-5E23490468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1305911-4695-4B08-B918-0D15D757A5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3" name="TextBox 5892">
          <a:extLst>
            <a:ext uri="{FF2B5EF4-FFF2-40B4-BE49-F238E27FC236}">
              <a16:creationId xmlns:a16="http://schemas.microsoft.com/office/drawing/2014/main" id="{5F22CC53-473E-48FE-BBF6-4564D337B3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id="{4615812A-DA7C-4B71-A176-12A1A1180F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D1DDB013-3F5C-4E5D-9DDC-1E43A79160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6" name="TextBox 5895">
          <a:extLst>
            <a:ext uri="{FF2B5EF4-FFF2-40B4-BE49-F238E27FC236}">
              <a16:creationId xmlns:a16="http://schemas.microsoft.com/office/drawing/2014/main" id="{A7AFD9EB-F316-4F7C-9F3E-3E6E074863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id="{70D94D57-FE14-4FA2-9250-B6076C3C86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13828CE5-343D-4A8B-864A-ECFDD5E4AD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99" name="TextBox 5898">
          <a:extLst>
            <a:ext uri="{FF2B5EF4-FFF2-40B4-BE49-F238E27FC236}">
              <a16:creationId xmlns:a16="http://schemas.microsoft.com/office/drawing/2014/main" id="{A9924AE6-0130-4A1B-9B5C-731E4D3BE0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id="{88EE0E3C-E770-4E19-BBC8-FDEACDEFF4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7303976D-4CE9-48AB-BDF7-FC01E9635C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id="{4855F52A-BC34-4B65-8F08-CBAD1A4DBD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id="{96A10BB6-F4D6-4B00-8DAB-94EAB04579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79BF5F1F-9F67-445C-9395-CBCF7E3995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id="{57ADC3CE-7C4E-44E5-9447-DCD782153A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id="{D184CB91-DA55-4730-A5C5-9E3F6D67CE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7EBB2C77-4FAB-475B-A656-42DAD1E1AB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id="{DAB06217-DD0E-4286-AAA9-8A1DF664C4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id="{B517A9E3-42B6-426E-B3B8-B4AC982E1F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5E1BE71E-D785-4F85-9FC7-14CED3AC82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id="{181B6342-BB52-444E-A598-D185515111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id="{A31AA9EE-B39F-4791-A8B1-4362751FAE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3D85E5D7-FB7B-48E7-A281-CB719F2F79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id="{E1E0509B-21E3-4068-8DE2-E5A414CEAC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id="{B4BB3A4E-3F34-4781-80A7-89A49FD455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CFADF6AE-1C9E-4CD8-9E0A-592C4BA709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id="{0B99A22A-A9D8-49FE-91EB-A60722532BB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id="{713BBD34-14A0-4B2D-A824-0C1971385F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773E385B-B595-42B0-952D-A7F556B3A0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id="{DAA6DE65-00C2-42D6-B6E1-682CE56FC9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id="{65C6C799-1F5C-46AE-924E-503E134F58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1E59E251-31E0-4E12-B18D-CD78ADC7DC2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id="{2AAD0A18-E2F5-4376-9266-F57ED375F1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id="{0510454E-869E-4AAD-9FD5-73E3D00B30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B102999D-EEE4-4E02-A3CB-DD7244B429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id="{3F46BDB2-1575-4DCA-B11E-B5AC151C32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id="{90D6E7FC-F42B-4D66-8A61-6ED9647E6E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15600879-9D3F-4524-91FA-56D007908BA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id="{2950BCBC-C095-4C23-9FEF-FD2A2460D49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id="{AC24C154-23F8-4249-A569-50CDB71527F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13C22CE5-F8DC-4ABA-89C8-7C42714CDD6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id="{861B33B3-92F4-4727-B38D-CF9A8248DE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id="{5916AE28-04FE-44F4-8557-A827FEB6E5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2ABD9514-1944-490A-A209-61BD0E927F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id="{6B1CCC13-F161-44A1-80A3-CE9346CBD2C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id="{E6BC2D21-750E-44D1-8330-F790E7EEA3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81CF617-59FD-47C0-AF57-717B5ED4F65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id="{A90C2C08-1266-4D0D-B76D-B23B7186BB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id="{124FB41B-DBE3-40EC-8467-7A554A8C48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6033879B-4DC6-4E8E-8821-67C1108E59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id="{31146A2E-5CB3-41BE-B654-AFD758FAD3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id="{1B4E093E-5A2D-4C93-BD49-9B8DD5FA47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55A0840-E29C-41C9-8ADE-29A3CC4BDE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id="{08815038-F6F5-419A-86A3-D95DB3CECA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id="{3223D84F-0DCC-41CB-BEF1-DB5D84691B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4C5E1770-D9A4-456B-879E-47C6AF2C0F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id="{33F5D073-B849-407A-B196-53A50631DA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id="{CB57A5C2-E276-4CF0-A805-9736CA4A4D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311EEC6-DF6A-4872-B37E-47AAEBD773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id="{285A2E58-7F6B-4B43-AD30-8383230DDB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id="{15D46D1E-A9D3-4C02-BB20-3447BF4DB0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75590EE1-E8C8-4A5E-9E6B-6E57D008C0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id="{5ABF7CC6-0FC6-466E-BB04-03F9B3871E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id="{21D39185-115D-44C0-AA2F-2CA9284705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B3CA734D-DCFE-46D5-9182-EA6626AE28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id="{975C7343-D3CD-410D-9B70-24688E35D5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id="{689B8287-9B8E-4CED-B702-9E021D6577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EBA452E9-1220-4198-B510-9E680F95DEE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id="{7A71123D-0896-4633-BDB5-C69CD75242B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id="{5B364F03-E3BE-49FB-A3F5-1A77145B0B2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F6725A5-5D86-4774-AE6E-3EF1DFD2AB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id="{A8B50E1F-EE99-4C65-9A12-9590B802264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id="{771241DF-C331-4CD5-AC17-FF30EED78AF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E8AD260F-124A-49FD-8C8C-57D2F4FEE1D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id="{4EFDF8E1-1016-4193-B9C8-1587AED44F0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id="{E41BB8CE-0AC8-4A2C-BF94-25743BE73A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727AEC3F-D136-443C-BF67-1E4256AA639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:a16="http://schemas.microsoft.com/office/drawing/2014/main" id="{AFD0797C-E922-441F-9CD0-3000B9F072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id="{96118B04-E7ED-4189-B585-1937D772E6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92326E65-EFBE-4F63-A85C-5DD2902081A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id="{B058EF16-F9FE-4585-B402-E62BEACEE7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id="{8A4E9C06-B9C0-4C90-A5F0-B0652812544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7B07B7CD-600A-45FE-B93D-1994160E40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id="{CD22995F-4007-4537-9C45-A8A7921973E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id="{B8D72111-AA50-4EE5-93C8-25F87A01ED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2D18510D-2BFA-4B1D-8642-ED758B7657E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7" name="TextBox 5976">
          <a:extLst>
            <a:ext uri="{FF2B5EF4-FFF2-40B4-BE49-F238E27FC236}">
              <a16:creationId xmlns:a16="http://schemas.microsoft.com/office/drawing/2014/main" id="{CCEB001D-65A7-4147-9129-11E72B226A8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id="{F253E85A-912D-4239-A5EF-D7AFFE5B99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F31974E3-4A1D-4D9B-B1AF-FCC24F1CF8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80" name="TextBox 5979">
          <a:extLst>
            <a:ext uri="{FF2B5EF4-FFF2-40B4-BE49-F238E27FC236}">
              <a16:creationId xmlns:a16="http://schemas.microsoft.com/office/drawing/2014/main" id="{5D991AC3-EE51-46EB-A4B3-8AAB779A87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id="{4B535348-0256-4936-9B86-EAC473DCB38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CF78C375-AF0C-4138-8070-611C0F616BB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83" name="TextBox 5982">
          <a:extLst>
            <a:ext uri="{FF2B5EF4-FFF2-40B4-BE49-F238E27FC236}">
              <a16:creationId xmlns:a16="http://schemas.microsoft.com/office/drawing/2014/main" id="{00278C83-889B-4040-8ED2-0220754B7D9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id="{372B8EBE-ED64-4B82-96A4-DE46619D6B2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A806EACB-F537-4744-B84B-6575B9645C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id="{B65FBE08-59E1-4DA3-A4FB-A0E3546A3B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id="{3180261D-24A1-4B89-8584-C76F2D11C7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A5C6AD1C-BCB5-4414-A56A-75CCAC5B03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89" name="TextBox 5988">
          <a:extLst>
            <a:ext uri="{FF2B5EF4-FFF2-40B4-BE49-F238E27FC236}">
              <a16:creationId xmlns:a16="http://schemas.microsoft.com/office/drawing/2014/main" id="{6269A0A7-62C5-45F3-BBC1-6E0DB6AEBC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id="{A69C6A02-0D9C-4B9F-9CF0-5A26B25C91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520DCA43-1D94-4488-BF47-BD73B83F01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2" name="TextBox 5991">
          <a:extLst>
            <a:ext uri="{FF2B5EF4-FFF2-40B4-BE49-F238E27FC236}">
              <a16:creationId xmlns:a16="http://schemas.microsoft.com/office/drawing/2014/main" id="{D00FADD0-E004-4170-8F5E-15372E12F4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id="{478B669D-16C8-4C8E-8D81-4B51336784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E70BF82A-EADA-44F1-A93F-00324D417D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id="{B25CCDD1-2E41-48CA-9F22-AB16B96790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id="{A784D17B-C435-4FE3-AAC7-53558EF8D7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12BAB96F-BD96-46DE-942C-36A0BC5901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id="{334E395A-9C23-4B40-9DB3-75859B76B9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id="{BAE65D84-3EC3-4207-A2B1-B9E2073E2E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A08BBF43-36C1-4775-AFC7-D4E0474FE4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id="{43C9F3D8-5DA8-4401-B01F-CEFB5BDF5D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id="{EB7741EB-6B2F-4232-9005-59B9CC8338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1B4CC06C-CF51-4EDE-A86B-B8F657F68E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id="{30B2913B-516E-4551-8547-3918ABD6E7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id="{7034D8D8-704A-4DC0-B2A8-75A25DFA1D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45AA4FB-3F4A-4C7F-B43E-30DC00C9BD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id="{64E1C496-F85B-4C9F-B456-1F9C561B7D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id="{629392AE-4C8E-4943-8F03-28175861BF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FB93455C-0C88-4825-9B31-0E9E3BEB50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id="{D2C85506-E9A4-40BB-9067-054BAE8495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id="{8E6A1B06-0DED-41F9-BD8C-8FF9E9B502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8FFC89A0-8CE7-478C-A03E-588ABBB65D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id="{DAED6E4F-BE1D-4FD3-B20E-49881F6C01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id="{A648AB6E-3D3B-4514-8942-5E69C5D327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7A868B06-85F7-4B72-8B53-CFDCB0213F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id="{CDC5DAD3-A7EF-4FC6-B129-151915440F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id="{3D9C37C0-3339-4D29-8ACF-76C24BC247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1F53DB46-11E9-4B7B-A2F7-51A065FE62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id="{112BC6D5-91D6-4A5B-BD62-85607F00A5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id="{AE033802-14D5-4A7A-9094-EDF57B433B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E0EAC5D1-A7EF-4328-8F6F-BEE6824F4F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id="{348C7297-2508-4466-B037-12AB9C3A3B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id="{0D6740DC-7D03-4B8E-8AB6-2DF41C0F7F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6B1ACE6E-B72D-4BF1-8193-1B789B4AD2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id="{1DED3A12-6789-4F95-A5FD-CF0D02EFEA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id="{538D6CC2-36D9-4B84-A058-CCF4863DD6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6E4293F3-5A71-47D2-A5B8-2B91440803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id="{1AB3FE43-60A7-4922-A0F9-FC92849389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id="{F44B8A4A-40EF-41B4-AF75-4476E608FD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5AC5C32B-08A3-4961-8BB1-B19EE09170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id="{76FC86CB-7918-42C8-AAF5-82D5485A59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id="{C17B090F-9280-4768-9051-FA01E61C5EB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43CFF914-D2AE-4649-9308-9FCDAD1D63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id="{803DD577-C832-491F-8B39-95996AF3DE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id="{528D398B-9EF2-4FEB-8628-0874069D25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ED4E0A2E-3F9C-4323-8D49-E21243D87D0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id="{37C69C7F-7586-468B-BB62-CD0D6C6D9C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id="{CE61428E-162D-4048-93BA-6F388B7020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E9E925DB-FE2C-40CD-8890-3CCB3FA500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id="{F6C91E53-B69D-4A96-A4EC-D6283A2456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id="{71E2630C-4E7E-4AC2-BA7E-31C559E99B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B35708F8-01CD-48A0-9C36-E995028138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id="{72D40706-ED10-4D7E-A1B4-F76BFB5C08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id="{32601342-E104-4FE0-9EC1-E94A90A07C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331D9FDE-5499-4F89-817E-FAEAE87738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id="{1E3275FF-53A2-4206-9DDB-69399A2F69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id="{7B1F3145-EF47-4DAD-AE64-55BC938A4C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2C90F4C1-1310-4A48-9FC1-C1397879DC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id="{739FE378-0923-4433-921D-44B36BE392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id="{E0BEECA8-95C1-4CDD-A9FD-030B711BBD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FE975332-B7E7-45CE-B341-A9CF8C9C59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id="{FAE1E1AE-FEB0-4212-BC82-CD29733C2A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id="{CDDD418E-8A87-4C6D-A7B3-563ECAE2AC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9A609088-B119-4817-9947-C058FE5956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id="{994CB961-311B-46B4-ACD0-AFD543CF3A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id="{2C4D24CB-2A1F-40B2-A20A-0C9CE23EF6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4D749B73-8E34-4547-A3B0-21AC29DCA1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:a16="http://schemas.microsoft.com/office/drawing/2014/main" id="{3AD6B522-FE2A-4158-AB0C-9E3890C48C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id="{D5DBEDF0-2CA8-4E2C-BA4A-EB216D87A6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358148E1-6C77-401C-8F4B-B3D35BB0B81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:a16="http://schemas.microsoft.com/office/drawing/2014/main" id="{4C99BFEC-BC3A-43D4-B62E-FCB36872C6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id="{B5675BD9-F71D-4EA2-B2B0-27A703AA63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EE88B7AF-97F0-4DFF-A47B-A372C68275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:a16="http://schemas.microsoft.com/office/drawing/2014/main" id="{F6EFADE0-9707-496C-8288-AEC011B493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id="{BE4D263E-6A21-4406-944D-222AE76A86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55ED360F-5993-44DB-9ED5-84FBA2A28E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id="{CA5F5CA3-3AAE-4659-B4C0-769341021B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id="{2D9926F3-0B41-4890-AB88-C5E12EBEE6A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56801099-4F8E-48EC-A2B5-46AC6B9FC8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id="{F89931B6-A456-4E1E-9EE0-4EA9342E83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id="{DD6D9293-6B30-4EEB-A717-31F2A90411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7B35DDB0-FD4F-4287-A94B-12EA5A90A6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:a16="http://schemas.microsoft.com/office/drawing/2014/main" id="{BD70EA05-E5E4-4CC3-8971-5DC4164873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id="{154AA5C0-41E7-4895-8EAA-C75A12400F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8D992CC4-D692-4A4F-B959-66F700D473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:a16="http://schemas.microsoft.com/office/drawing/2014/main" id="{960BE8AB-62C7-4528-96F7-697EAFE453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id="{2C0219CF-518D-4F6B-AD86-75B906F41B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89EB0B55-24BE-4583-8FC2-65D84DF36A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id="{12EB14BF-5944-4E54-A902-D4224E632B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id="{837457B1-9067-4EBA-B59C-67D511C6F3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57096BA3-0D08-4F58-A547-5FB092D4BE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id="{4A79C398-67A2-42A6-948E-496B9DE609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id="{82361F2A-CF94-4899-B0CD-D4C4BE9F38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7428AFC2-9E56-4321-8E7C-1DAE789D58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id="{750004AB-03EC-4D6D-8107-513060D1EE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id="{D9570442-7DA0-4C96-ABC9-E6C6A0A92B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50DF5B11-B66F-4D17-89AC-3EAB785A8E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id="{0F2BA133-13F9-4559-928D-F0D53EBDDE4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:a16="http://schemas.microsoft.com/office/drawing/2014/main" id="{744EA479-87E1-4A50-BBEE-5922B22D72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9F3379F8-3D2F-4117-8BE0-215C33F04F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id="{D45F9C51-A301-4EA1-B990-3843DDDE67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id="{CFE98D6E-D3D4-4A4E-BC10-5F5ADAC6B3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C85114BB-CCDE-4883-8712-FF2EED93E7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id="{73C5189B-DB13-4018-8965-55F1D2F5D9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id="{95F33B72-66A0-40FE-AD5F-AA4AF45A02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9FA1A9-6DA5-4139-ACDF-9DDCC7996D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id="{2F65560C-1042-4213-9C59-5B15585B0F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id="{F30E4768-29BA-445F-BF1E-50AEA910D11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13FC5274-7E14-4D88-A0AA-5F010D278C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id="{A60A7978-E6DD-4DD8-AAF9-AA807D379D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id="{520A944F-4997-49B1-8565-7413FB8DB4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3FB52CA1-885F-48CE-96F2-68AD9705BA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id="{18ADBE02-0439-4CB9-AFAB-8EF35A8B650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id="{763D6EA8-65FD-43A8-A338-824F6173E3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955D6E8E-C732-4062-AF30-E91450FD44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id="{F5B5384D-49EA-4103-A19A-C048AA50A4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id="{46F2FEA9-93DB-4C8D-BD89-DFA68AA5C3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733A6AA2-4300-4661-AAF0-4ECF563489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id="{8F3BA7F6-D2BC-4196-B86B-BB3149F785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id="{D0A7DA4F-1395-4701-AF30-6808B889C0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EFA00223-C218-423A-A6DA-E19C3003A3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id="{4E3789EA-59B4-4BA7-B3C1-F67F80BDBA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id="{6412B960-1942-46D1-AF3F-5C96AC020D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6E1D57C4-DF21-4151-BE2C-718B1B4FD9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id="{A9878887-7A02-4808-90F0-67F71A74AD6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id="{F90284D0-3729-4A4B-A507-253A9E304E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1FCBD868-0739-4E5D-95CC-74CFA118683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id="{0158A0F1-17EA-418C-B756-F5C9D92DFD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id="{9A94F653-0439-4689-BD6B-2F527EC7DE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19406A12-2268-4DD4-B33C-BF26297D8F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id="{98B1ADDA-72A9-4BA1-81D7-60DA49BA5B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id="{9E6817F1-AABD-400C-B350-2607B8FEC0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AE7DE0EE-4A70-4A60-979F-F502854A428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id="{4114A5B4-73B7-43F0-8332-2AAD26BF75F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id="{2AC8A4EB-AE86-406D-BF9F-41851B92E0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11C61084-CE7C-4F86-9EEA-6ED60B1412C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id="{D01D6C70-D7F2-49D4-9A56-0977ED00D5E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id="{EBFFAF1E-8872-4A4E-A6EC-086FF8ACE8F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6EA6EC45-37FB-4399-8E11-D1FC41E6812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id="{8393C90C-4157-490D-BA09-E372DB199C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id="{6C9F6A51-19D9-412A-9155-A7847F7986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8DF655FE-E091-4C2E-8D3B-919B419A24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id="{50FF96A8-BB3E-460C-A629-E30931753F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id="{FB363816-E624-4D6C-9E3B-B38EBCC409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3415BAD5-871F-4779-B9EC-877EE660EA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id="{EF73133E-5FC0-410F-AB9E-20F2555D51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id="{142E6B6D-ED9B-4F7E-9BC1-31C17E27C8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1E92ACA-25B8-410C-BFAA-4E467E2F90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id="{626FBB19-564F-4374-8365-1BFFCF7B4F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id="{2251A576-C767-4013-8B91-A81D571C88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3B896D6B-FD82-4064-BF8A-5C668B3458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id="{60FD1157-2202-4ECF-AB79-B49FB97CD4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id="{7D107813-A6DE-45D0-A1C2-19C05EEECB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B769294A-B28A-44FE-A0FC-7EC3187C8A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id="{479FD18B-BB1C-42E0-8A31-9E4DBFE5F9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id="{49EC88A4-2BD4-4776-87A0-12CCD260AD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6F4192AD-677A-4407-83AC-36F3F5EE498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id="{E4BB804A-8FEA-4CA2-88D4-D1041754AAA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id="{890D6F60-3F8D-4EF7-AE65-9D7B097F26A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5165F0E2-6B05-4C06-9C30-C7B016AD90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:a16="http://schemas.microsoft.com/office/drawing/2014/main" id="{D313C23E-E546-473E-B739-B3E60362E19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id="{9D44D9F4-31EB-4DBF-8F6D-A0D44F4DF9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F0D3ECD-E0D9-4D5F-A7E6-BDC890F68F3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:a16="http://schemas.microsoft.com/office/drawing/2014/main" id="{A7ABFC69-B798-4670-942B-8E39548F54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id="{DF256EAC-44C7-45F9-9C74-A9A635262F2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E75D5555-392E-471D-A74D-A7E6FF73E6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:a16="http://schemas.microsoft.com/office/drawing/2014/main" id="{3A0AF944-C1A1-4596-A1F0-E1752B7C85B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id="{9D4748CE-18E1-4209-966D-BB00B29EA9E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66B1D702-B212-402F-9A1F-7576446DA54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:a16="http://schemas.microsoft.com/office/drawing/2014/main" id="{CBD2B437-2CD4-4909-9002-F27DBFD1EA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id="{1995DAEB-E33F-4EE2-9489-725E38CF22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B8681383-4EC5-428F-847C-53800DE880A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id="{FB512C34-0494-47D8-A8B1-3428ABE264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id="{37843339-5EAA-45A9-B80E-0564C0AD09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8788B751-5E3A-4B07-802F-E5B9546910E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:a16="http://schemas.microsoft.com/office/drawing/2014/main" id="{60E74449-CABE-4250-A424-14808200D3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id="{49AB2C4D-9B19-4C8C-9E33-D430F1B533A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B730CE80-B78A-423D-A50F-48ECABE73A4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:a16="http://schemas.microsoft.com/office/drawing/2014/main" id="{5EB77136-1811-4B06-8875-7AE026AFEC1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id="{0FD3A71F-9E46-4F91-A07A-9C1F7140316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F9769741-9645-4373-A9DE-6A484454488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id="{DC9AB8F7-B963-4025-9821-2A860653A6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id="{F3FA8222-977A-425C-AE07-350EA45C822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9B8245A1-6C91-448C-A9EC-5BDB86AA0C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5" name="TextBox 6174">
          <a:extLst>
            <a:ext uri="{FF2B5EF4-FFF2-40B4-BE49-F238E27FC236}">
              <a16:creationId xmlns:a16="http://schemas.microsoft.com/office/drawing/2014/main" id="{82485F23-D63F-4664-ABC3-D1075CF517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id="{A8CD47D0-E272-468B-98A5-C15417DA7ED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D0A4D6B6-9439-4032-B4F9-74E2844CBC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78" name="TextBox 6177">
          <a:extLst>
            <a:ext uri="{FF2B5EF4-FFF2-40B4-BE49-F238E27FC236}">
              <a16:creationId xmlns:a16="http://schemas.microsoft.com/office/drawing/2014/main" id="{79E3CA67-90AA-4887-8EAD-D249144330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id="{494064A8-D25A-41A6-B412-F8D3CCF157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5B54DF86-6D3B-496F-86E3-BF8FFBFB85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id="{0A6C2107-B03D-4722-9748-B0E799C20D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id="{0A9A8513-E914-4322-853B-F91FAAC98F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FCD13E0B-F2EB-465D-8D05-2BA7A1C8BC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4" name="TextBox 6183">
          <a:extLst>
            <a:ext uri="{FF2B5EF4-FFF2-40B4-BE49-F238E27FC236}">
              <a16:creationId xmlns:a16="http://schemas.microsoft.com/office/drawing/2014/main" id="{3E21E60A-97A2-4695-B812-643E0494B9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id="{38A58132-7E2B-440B-9D41-D25AA85E34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15AA8502-A3E7-4E8F-A466-8441A4A799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id="{5EA0F2B5-5D45-48BA-BBA5-A16A42D09E8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id="{F5DE3F19-745B-4DE6-9081-F803A2B475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33A7A642-129C-4709-85A4-2ECD6FBB74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0" name="TextBox 6189">
          <a:extLst>
            <a:ext uri="{FF2B5EF4-FFF2-40B4-BE49-F238E27FC236}">
              <a16:creationId xmlns:a16="http://schemas.microsoft.com/office/drawing/2014/main" id="{2CFA1739-8FCA-412F-80E6-ACED9EE135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id="{BEFA325B-7D28-47AB-9EAD-2914C9B291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D0F0E531-E88D-40F6-ADF2-C6B77DE511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id="{11E0F252-82CD-4D76-B6F9-62F976CA20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id="{08439906-7FFC-4B28-9BAF-B342A66D6C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6A42EB92-139B-46C9-BAE8-78A17D467B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6" name="TextBox 6195">
          <a:extLst>
            <a:ext uri="{FF2B5EF4-FFF2-40B4-BE49-F238E27FC236}">
              <a16:creationId xmlns:a16="http://schemas.microsoft.com/office/drawing/2014/main" id="{33FA4E73-ACC7-4FDA-9D7A-B3BD5A92BC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id="{03C130E9-A924-4973-9027-F55BE1281F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8F86F68B-9900-42DD-9787-4F79E8042D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:a16="http://schemas.microsoft.com/office/drawing/2014/main" id="{681CAE43-1848-4D77-A6E0-3FAF31F427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id="{FC1CDC28-EFE8-407F-BEAA-9C353D4A09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5E4BA7DF-A3D2-45B2-BAF4-C025FA4B2A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2" name="TextBox 6201">
          <a:extLst>
            <a:ext uri="{FF2B5EF4-FFF2-40B4-BE49-F238E27FC236}">
              <a16:creationId xmlns:a16="http://schemas.microsoft.com/office/drawing/2014/main" id="{BF7826C6-A354-4954-949A-CC0AB6C2F8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id="{044399F4-4231-4D67-83AC-E1000B47B8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D0C47519-D96B-48E0-8A3E-FE186ED10F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id="{C65A67D0-D552-4BAF-A2D0-3960EF727F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id="{F35309A8-E083-4770-B665-49C5471DFE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24A269D7-F655-4CB2-9CEB-2056AEA443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8" name="TextBox 6207">
          <a:extLst>
            <a:ext uri="{FF2B5EF4-FFF2-40B4-BE49-F238E27FC236}">
              <a16:creationId xmlns:a16="http://schemas.microsoft.com/office/drawing/2014/main" id="{D170A111-B771-4C8A-825A-29CD430B2D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id="{E31BC417-8B3F-4D00-8CF7-7CDCE549E5F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14CE3D7D-257B-43C4-A936-AD23EC36C39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id="{DF7A195F-48C9-409A-873B-DE3F3D556B6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id="{219669D4-1A82-4549-BA79-90BCD860771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E34E51FA-5FF2-4890-A214-677AE04300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4" name="TextBox 6213">
          <a:extLst>
            <a:ext uri="{FF2B5EF4-FFF2-40B4-BE49-F238E27FC236}">
              <a16:creationId xmlns:a16="http://schemas.microsoft.com/office/drawing/2014/main" id="{7BCFD739-5F37-41F6-AD3F-9134263939F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id="{2178464F-E2A6-4C1E-A2D6-F0C28C4DEFB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72B22E58-9726-4843-8238-05E1EDB612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:a16="http://schemas.microsoft.com/office/drawing/2014/main" id="{1B7C3806-7798-4E96-B45D-DD505038D6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id="{C952273A-91D2-4E13-B696-498C9B4FDE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9962908B-E99E-4244-9640-98F18E204C9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:a16="http://schemas.microsoft.com/office/drawing/2014/main" id="{A8D8F8F4-10C6-435A-AD35-986DE651D25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id="{7AE17311-0DC1-46A8-9F1B-82AF2D4031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9CCFD017-B7DB-4A50-807D-C852676825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:a16="http://schemas.microsoft.com/office/drawing/2014/main" id="{E678DE03-3F33-40ED-BF78-CDB0043771F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id="{E0063E97-D806-42EB-B977-BED822493E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2EEB8898-45FD-455E-948C-80F5A72D215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:a16="http://schemas.microsoft.com/office/drawing/2014/main" id="{57638974-FAE7-468E-A19C-ECC9749190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id="{6FE63B55-AC3F-489F-B2B3-C845C33102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56B12D7E-E3CC-4A42-97FA-266F72A5FF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:a16="http://schemas.microsoft.com/office/drawing/2014/main" id="{135E5113-38EC-4392-93A1-0DC71482F3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id="{FF134BF0-9C69-4CFB-A3BB-1A7E7C7222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726F0081-7C85-435C-AB10-6639597A0B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id="{C1F87F94-BB54-4714-A5D6-5313C3DD50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id="{F7CB9D63-2091-4563-B874-4178DA5E10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F05AD47D-E980-449F-B2A9-A22822834B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:a16="http://schemas.microsoft.com/office/drawing/2014/main" id="{DFFAD894-3E26-47F9-9FEA-3E7EDD83E1B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id="{6225831C-2587-48A5-9DFE-EF3FF23B0C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917454C0-7B94-47D1-9716-1DC0482B11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id="{71A3427F-C180-42D6-BBC2-01D937A1A1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id="{DBDEB321-6A80-4CE6-BBB6-41B40C31D2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99CD9C68-A841-460E-BAB2-5AEB870D2C1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41" name="TextBox 6240">
          <a:extLst>
            <a:ext uri="{FF2B5EF4-FFF2-40B4-BE49-F238E27FC236}">
              <a16:creationId xmlns:a16="http://schemas.microsoft.com/office/drawing/2014/main" id="{A7BB42EF-03BA-4B2E-BECA-E4726947DE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id="{F32A31BB-A752-4370-A769-DC59C891774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E27CB992-D44E-4F3B-BDCB-B4056C7820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id="{73E4BE99-CF88-4B47-B4AA-90A3549560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:a16="http://schemas.microsoft.com/office/drawing/2014/main" id="{40CD34CD-3A85-4485-84C1-1C4C9599E5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621894D0-7C23-4A5B-A837-01BC04A2B4A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id="{175CD43F-913B-4FEF-B6BA-20AA77BDEC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:a16="http://schemas.microsoft.com/office/drawing/2014/main" id="{3ED9B4C3-A457-413F-8214-01468058367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677BC1BB-1F81-497B-8DC0-9DC7B854D00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:a16="http://schemas.microsoft.com/office/drawing/2014/main" id="{BE90E306-6EC8-44AF-9363-8A75BC1641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:a16="http://schemas.microsoft.com/office/drawing/2014/main" id="{ACE36EA7-F390-4F4A-940F-856C04687D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6645949E-55FB-4BC3-B0BA-C0563688C76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3" name="TextBox 6252">
          <a:extLst>
            <a:ext uri="{FF2B5EF4-FFF2-40B4-BE49-F238E27FC236}">
              <a16:creationId xmlns:a16="http://schemas.microsoft.com/office/drawing/2014/main" id="{27BBD1A2-3016-427E-A0A5-D4613A33FE0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id="{3D2D7B64-C7F9-4238-95B3-D1190A57E6D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528E65B3-FD3E-48CC-A7C0-C7F1C7E8EA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:a16="http://schemas.microsoft.com/office/drawing/2014/main" id="{AACF9E78-8A1D-4C47-A66A-2BBAEE66BA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:a16="http://schemas.microsoft.com/office/drawing/2014/main" id="{FE56078C-59B1-4F46-9D23-07967F2E71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EF400A8B-233F-438B-8ACF-7238CEF4CB0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id="{2A7DF88E-ACE8-4F67-ABA2-CFD9B7C122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id="{F2434B9B-BAB5-40E7-8273-F9BCC50022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6E56D7D3-17B4-44A1-BBB0-E6CB3D53BA5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:a16="http://schemas.microsoft.com/office/drawing/2014/main" id="{A4D176F1-C1BF-4B29-A936-65C664697B3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id="{020E6DB1-D20F-4948-B188-CB00D327A3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A0E588A8-F90A-46EE-9D67-F83BC8F2558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:a16="http://schemas.microsoft.com/office/drawing/2014/main" id="{B9AC7B0D-56A4-49C2-A9C3-9DF2D3BA76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id="{6C43703B-804F-476E-B1CB-8E2D91F511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7C14FC44-A8AB-45A7-817F-BABBEF719FF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id="{A3E74E3D-160D-454E-AC35-D8CC0AB9E7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:a16="http://schemas.microsoft.com/office/drawing/2014/main" id="{D230D4B2-CC50-4ACD-A32B-37087B101A9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725322E-BEA6-41FA-85A1-85906EDF0D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id="{53FEEFCB-770A-4603-AF36-7A560E4E72C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72" name="TextBox 6271">
          <a:extLst>
            <a:ext uri="{FF2B5EF4-FFF2-40B4-BE49-F238E27FC236}">
              <a16:creationId xmlns:a16="http://schemas.microsoft.com/office/drawing/2014/main" id="{31982078-23DD-4E81-8BF4-F10D7BCAE6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4B60D7DD-E10B-4F16-8C4A-C6385DF8812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:a16="http://schemas.microsoft.com/office/drawing/2014/main" id="{0C77F4CF-82D4-49DF-844B-5F80D50341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:a16="http://schemas.microsoft.com/office/drawing/2014/main" id="{DD930E81-6A21-406B-866D-28605537DC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7AA8173-AA4D-4759-B262-23816ED0E8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:a16="http://schemas.microsoft.com/office/drawing/2014/main" id="{E086D4F6-C1D3-4B1F-9152-689FBE2678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id="{939215B6-A3EF-41D8-8E79-D52CFCC998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4E6BF344-FCBD-4F7B-8F40-E9E0648132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0" name="TextBox 6279">
          <a:extLst>
            <a:ext uri="{FF2B5EF4-FFF2-40B4-BE49-F238E27FC236}">
              <a16:creationId xmlns:a16="http://schemas.microsoft.com/office/drawing/2014/main" id="{B0D88CC6-EE0A-44F1-AB4A-49F01E1DBA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id="{17ED7D39-CD01-41D4-A6C1-B63A362450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C153E7DA-5513-4729-AE61-7AD9F3B28F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id="{72CE83D6-F132-4FB2-AE04-11E400EEB5C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id="{D5213A58-79D7-4998-A5A1-488BD32719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64687C0A-4EC7-4015-8572-BCA6BEE596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:a16="http://schemas.microsoft.com/office/drawing/2014/main" id="{DC2D3A69-5854-41B4-8575-F9D8A682AE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id="{BF75827C-B203-4CC8-9CDB-DBDBF42A7E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6B2E595F-136D-413B-A5C9-303C78C643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:a16="http://schemas.microsoft.com/office/drawing/2014/main" id="{D9B25139-6DCE-4B70-AB33-14537DE4FB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id="{9D2AFB59-FFCE-4991-B7A4-68570285C2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E3AB0BD7-6609-4705-8FA6-F9BA5D8517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id="{94FC5EA1-5EF6-403A-8AA4-34C66F301E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id="{3EB79403-38DC-451C-9287-5D399FB4A0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468124E3-E507-493A-8CB5-0B3DFB7154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id="{C0E55288-7A44-442A-B2BF-D764DB37E2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id="{0C8E0765-1109-45EA-BFFA-DBD0D40643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527AA9A9-7503-4217-AC07-7250CD79C7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:a16="http://schemas.microsoft.com/office/drawing/2014/main" id="{67FDD4C2-59CA-4037-9812-58602AF402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id="{80D7FF7A-F6C4-4842-9EFF-FF29CF1966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6FACB88A-349C-411C-A87D-8376F35D36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:a16="http://schemas.microsoft.com/office/drawing/2014/main" id="{5A2D038D-C823-4E83-AF43-54EA7570AD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id="{EFCB3B0D-F08C-4DAC-B995-8394E2DF256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8E539727-7842-46A7-9D45-00E1DE3893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id="{E182A3AC-5C1F-4DC1-B62A-016C71B7DE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id="{B1359F27-7521-4667-A369-DF5AFED73B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E34F05E1-18B9-4099-AE0A-CBD8A71B32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7" name="TextBox 6306">
          <a:extLst>
            <a:ext uri="{FF2B5EF4-FFF2-40B4-BE49-F238E27FC236}">
              <a16:creationId xmlns:a16="http://schemas.microsoft.com/office/drawing/2014/main" id="{8B5CE770-CF25-4542-A24E-502934B70E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id="{92A96E7E-EFCA-4D0C-B2E4-7F528BF1DD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DC5463D7-2BEC-433E-891C-2F8B475FA7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:a16="http://schemas.microsoft.com/office/drawing/2014/main" id="{188CF068-21FB-4CA4-A761-817C0A038ED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id="{545638A2-2682-4CEB-9850-784F25C8C2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2E73DF95-6C53-4D17-BDE7-AAEED9792A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3" name="TextBox 6312">
          <a:extLst>
            <a:ext uri="{FF2B5EF4-FFF2-40B4-BE49-F238E27FC236}">
              <a16:creationId xmlns:a16="http://schemas.microsoft.com/office/drawing/2014/main" id="{EC29B6B9-D1D1-4495-8F44-FB5D210A34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id="{615B5363-3D7F-4E37-BB32-7CBCFB394F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66CC7FB1-4E17-4DE9-BDFF-3AE20C86A6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id="{16C9B784-2DFC-4D4D-BF11-838C8642E1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id="{3AD1ED55-1418-44C4-AC04-9EDBFAE861E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D9FF163-5837-4A74-904C-649BB85192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id="{2E330696-25F3-4145-9A3E-E0CDA3CC9A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id="{4B4C636A-55E1-43B2-96AB-5AE1D35903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5EF9EDCE-3525-4C01-AC31-9700CDD9DB3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:a16="http://schemas.microsoft.com/office/drawing/2014/main" id="{9D44A61F-314F-4D3C-BADF-34A6A0DF11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id="{80952F73-39FF-45F7-B1E5-D4D03AA50B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2CCCBCED-66C3-4054-AF6A-0D45975027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:a16="http://schemas.microsoft.com/office/drawing/2014/main" id="{FA1C78A3-8CFD-41AA-B44C-83C8E6B94B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id="{1B19A853-3B97-4F5E-832C-BCA630BE10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1F37EF47-BDD3-436B-8CDE-07CAC60C01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id="{2B8F86A7-C2D3-4F73-9FFC-83BA971DFD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id="{6AB79A22-8176-4821-86D0-CE328561A5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F7471A7A-A8F4-4D2F-B1C4-3DD1C4C86B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1" name="TextBox 6330">
          <a:extLst>
            <a:ext uri="{FF2B5EF4-FFF2-40B4-BE49-F238E27FC236}">
              <a16:creationId xmlns:a16="http://schemas.microsoft.com/office/drawing/2014/main" id="{2223D73D-020E-4C90-9A7A-B0CB5C8364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id="{980287C1-C5E3-4770-85EF-4656962F04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81F72562-346C-432C-A2BB-C9AFB52D46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:a16="http://schemas.microsoft.com/office/drawing/2014/main" id="{7FA95BAD-FCB2-459D-9BBD-AC6BC12A0D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id="{7C243E0B-FB2E-43CA-A7B7-F564F854D2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8B2431B1-3E18-48FC-BC08-0ABB6263B5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7" name="TextBox 6336">
          <a:extLst>
            <a:ext uri="{FF2B5EF4-FFF2-40B4-BE49-F238E27FC236}">
              <a16:creationId xmlns:a16="http://schemas.microsoft.com/office/drawing/2014/main" id="{B5F6A031-DBE8-497D-885E-C1AC6D8E91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id="{381A57A5-C3D3-4B44-A08E-13DEA4E8B2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A86A3FD8-DDE8-4DAC-8CA2-45174FD65C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id="{81635295-E310-4C70-A84D-7DA81F526FF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:a16="http://schemas.microsoft.com/office/drawing/2014/main" id="{3EF94A66-6B18-4A5A-B5D0-A4D40058A1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D7661298-F3EE-4492-8AC8-A0EEF2A32B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id="{EC405416-20ED-4BA0-AB7C-DA89108CE3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4" name="TextBox 6343">
          <a:extLst>
            <a:ext uri="{FF2B5EF4-FFF2-40B4-BE49-F238E27FC236}">
              <a16:creationId xmlns:a16="http://schemas.microsoft.com/office/drawing/2014/main" id="{AEE397D7-B782-4FF4-B0AA-26B710E840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2177E9C5-F16C-4FEF-8D1D-37BD57A40F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:a16="http://schemas.microsoft.com/office/drawing/2014/main" id="{3DB0E69B-4C5D-4FF6-9AAC-0713628F13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:a16="http://schemas.microsoft.com/office/drawing/2014/main" id="{CB62B9CB-E3D0-490E-869D-829CBFFCCC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237B51E3-F3AF-4BFA-A4C4-C2BD6C5FB1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:a16="http://schemas.microsoft.com/office/drawing/2014/main" id="{B8637C03-E261-45AC-A0B8-FBA6F400DA4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:a16="http://schemas.microsoft.com/office/drawing/2014/main" id="{8AA8163C-29B3-4C98-93D1-B3E0707445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97FD20CF-F859-4919-8718-EFCB2D942F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id="{38BBB5DE-0E3E-434F-A00B-2A2258A5A3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id="{B7811054-766E-4D1D-83B5-EDA0509602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AA3C1563-4739-4BCB-A64A-464305C04C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id="{6DB1CBB6-8AF0-4CF5-B925-D9399E4FF1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id="{BB6EF021-B945-4910-857A-7BA601724B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7B6D1BC-6D51-4A4A-9310-D3CF79876E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id="{F4854BCD-1A2F-40BF-9E53-699DA0EABD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id="{C83A43AD-86F0-4B79-9B0D-2752E1B19C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E620C5BF-799A-408C-96AC-02751BDC7C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id="{133FBABE-E722-4AEF-9C70-5AE7E78071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:a16="http://schemas.microsoft.com/office/drawing/2014/main" id="{0555E70C-6D1C-4164-A659-FE88D8C46F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54F7910F-6DB5-4B4D-B52A-7607A78AFF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id="{98EAC739-4601-4471-BCCF-BC706159BE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:a16="http://schemas.microsoft.com/office/drawing/2014/main" id="{98CB49BC-C27F-4692-BE76-5B2EEC880A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B2C50B92-AA55-49D6-A028-9B81EE9994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7" name="TextBox 6366">
          <a:extLst>
            <a:ext uri="{FF2B5EF4-FFF2-40B4-BE49-F238E27FC236}">
              <a16:creationId xmlns:a16="http://schemas.microsoft.com/office/drawing/2014/main" id="{EDAFBD84-4B08-4066-821E-3398688432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id="{DFB4384D-7FCA-4B57-978F-630B38BE8B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1AC80EFA-1803-43BB-AB49-3A79886820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0" name="TextBox 6369">
          <a:extLst>
            <a:ext uri="{FF2B5EF4-FFF2-40B4-BE49-F238E27FC236}">
              <a16:creationId xmlns:a16="http://schemas.microsoft.com/office/drawing/2014/main" id="{FED0F5FB-F87E-4FB3-98CE-DB9BCA21CB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:a16="http://schemas.microsoft.com/office/drawing/2014/main" id="{5571CA1A-474C-420F-82F3-4FC9FC6494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47F4F8C7-F121-4698-B985-AC27455A6E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3" name="TextBox 6372">
          <a:extLst>
            <a:ext uri="{FF2B5EF4-FFF2-40B4-BE49-F238E27FC236}">
              <a16:creationId xmlns:a16="http://schemas.microsoft.com/office/drawing/2014/main" id="{2C0661BA-5EE7-4D8B-9293-C7EE3F1F7F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id="{1AEA2582-E85D-491C-BA07-D65D9A2D12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AD6C887D-8D40-4E64-8487-6ED1FCB794D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id="{52A99BB2-07F7-488B-BD29-BDB45BA439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id="{20585593-B78E-4DCD-92D7-1F6A7B7875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F9CA66CC-E854-47BA-91CE-F3C40563DA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:a16="http://schemas.microsoft.com/office/drawing/2014/main" id="{57F99647-9821-4787-BB6B-3428E3FC0B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id="{A7D6D1B4-7466-4361-B0DD-040C470D84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4E2B3531-2CB9-4F5C-80AE-0E68009CE9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2" name="TextBox 6381">
          <a:extLst>
            <a:ext uri="{FF2B5EF4-FFF2-40B4-BE49-F238E27FC236}">
              <a16:creationId xmlns:a16="http://schemas.microsoft.com/office/drawing/2014/main" id="{6B7E937D-C136-48BB-BF6A-53AE312EEA1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id="{282F18A0-6FA0-4C9C-8D93-DE38059A6C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5DC5FE94-7B59-4634-BD3C-5D57662FC5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id="{E2A2E00C-4C7B-44CC-99E8-4B4E627706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id="{8174D9FE-62D8-4056-A114-D1416B3265B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5AB46950-EAC4-45A4-BA97-2BB56C4C12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8" name="TextBox 6387">
          <a:extLst>
            <a:ext uri="{FF2B5EF4-FFF2-40B4-BE49-F238E27FC236}">
              <a16:creationId xmlns:a16="http://schemas.microsoft.com/office/drawing/2014/main" id="{EB32F7FD-6A6D-4DAC-ABE4-F66FF34D36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id="{6E9E62D8-980D-453E-9DE9-A4C4850DEE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7A51F6AF-F9E7-49B3-A828-8BF9745051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id="{87D34980-8256-40A5-AD1B-74DF0A8F5F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id="{396B9DA4-1670-469C-99CD-417807D10A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EA1FB05A-70FE-41B8-AE07-A4F546C07B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4" name="TextBox 6393">
          <a:extLst>
            <a:ext uri="{FF2B5EF4-FFF2-40B4-BE49-F238E27FC236}">
              <a16:creationId xmlns:a16="http://schemas.microsoft.com/office/drawing/2014/main" id="{4EBEB33A-6055-4378-AC82-938F903E42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id="{D1FA4B87-B67A-4207-A231-218802A18B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99848107-B0E6-4316-A0EB-F2705AD23B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id="{FC8F5F3F-C7E2-4D75-B3B7-E191864845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id="{1D90EA26-34DC-4DFD-8EBA-CA7ED740B3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7128B317-01BF-4D2A-A891-FB246292F9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id="{361A6449-6C02-44B4-8D56-013E4815E7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id="{D44E3719-60A6-40B1-91C3-D500EEA34D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FC22AC2B-F715-4228-ABDF-4B778D09681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id="{0E15B13C-3701-4B9C-9EFD-DC94CD8172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id="{A3715432-D156-4D6B-AC86-9D856FEBC4D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ACE10FDF-3278-40CA-8AB4-D7B8566482B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id="{7DBD566D-6563-4850-BBCC-96B8CD1D3E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id="{415FB054-7C71-4892-817F-0F694462538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B0FB39A4-BD34-4F9E-8827-4B746D9DD2D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id="{375E5146-C09A-48D4-8DFF-4EC4B1680AE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id="{BFC48BF3-C83B-4266-99E2-8C412464536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68808C2B-9665-46D8-A698-8AB06D86B8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2" name="TextBox 6411">
          <a:extLst>
            <a:ext uri="{FF2B5EF4-FFF2-40B4-BE49-F238E27FC236}">
              <a16:creationId xmlns:a16="http://schemas.microsoft.com/office/drawing/2014/main" id="{24797EE1-BEDC-4259-ADEA-44F5BF5D63C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id="{C216EAB9-85B7-4557-A685-82745055BE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E21DD0BA-3C8B-4C00-9E64-5FA111A183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id="{DD4C28E1-2F67-4904-899F-C88A0AE081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id="{B30673E0-8C64-41CE-BA0B-04FA16236C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4FAEE9B7-4264-44D1-9336-52088C11670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id="{83C7BF71-6C59-49F8-B983-A124693E77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id="{7D9EDB5A-346C-4C23-A9D1-61DF2D5CFD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56364109-2497-4B22-AEA6-264FBB80A6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:a16="http://schemas.microsoft.com/office/drawing/2014/main" id="{DC3C1099-FB38-4960-B560-98FE40B462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id="{4307BAA6-7D10-45A2-A827-4EA89D7F75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A3376ED9-DEE7-4E6F-8887-D78C74442F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4" name="TextBox 6423">
          <a:extLst>
            <a:ext uri="{FF2B5EF4-FFF2-40B4-BE49-F238E27FC236}">
              <a16:creationId xmlns:a16="http://schemas.microsoft.com/office/drawing/2014/main" id="{802EEE33-58CB-4A5A-A6F1-FEFE9DA983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id="{1E16A7F6-7549-472C-9CA7-D477F7121B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539B35C5-E70E-4ED3-B39D-11A4174FD8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:a16="http://schemas.microsoft.com/office/drawing/2014/main" id="{E55C183A-675B-431F-8418-17A0C0A5F7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id="{65EC023D-1A63-4C1E-908C-636D226DDC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1121540C-C5DD-4104-BD04-E6B66C3854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:a16="http://schemas.microsoft.com/office/drawing/2014/main" id="{DB9F71C1-421A-4F77-A014-18A11A748A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333CB2F1-9B41-40E9-BDD8-6942330F816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F8115D2-2B3E-42B9-AE75-C26364DC82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33" name="TextBox 6432">
          <a:extLst>
            <a:ext uri="{FF2B5EF4-FFF2-40B4-BE49-F238E27FC236}">
              <a16:creationId xmlns:a16="http://schemas.microsoft.com/office/drawing/2014/main" id="{9805E9A9-B0CB-4573-96E5-27BBF87C2E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id="{ABB4D2F5-C0E4-4709-A554-2D2E183F35A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3736618C-451E-4A83-96D6-F2797D8F7A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id="{520C1A0B-E3B3-4141-A75A-94A4E407F34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:a16="http://schemas.microsoft.com/office/drawing/2014/main" id="{D5E4F83B-9B3F-42FD-B521-AEA49429422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EFE2B080-D5FC-4560-A247-1F526D2AC4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:a16="http://schemas.microsoft.com/office/drawing/2014/main" id="{4C926919-B790-4936-A693-17E88FB819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:a16="http://schemas.microsoft.com/office/drawing/2014/main" id="{6420B3D1-000E-4FDB-A68B-2FFD9E1CC3D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D86D5887-ECC9-4480-9985-FF775A0AA2D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2" name="TextBox 6441">
          <a:extLst>
            <a:ext uri="{FF2B5EF4-FFF2-40B4-BE49-F238E27FC236}">
              <a16:creationId xmlns:a16="http://schemas.microsoft.com/office/drawing/2014/main" id="{B8DD0A7E-CA5F-45B4-BD2C-BFE96FAFC2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id="{552C0628-1D07-4DF6-A115-C366BEC9B0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9CF4E800-9C45-4C7E-87C9-B69A6F9764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id="{C1DDA45B-D006-4479-9E0A-36EACDE07E0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id="{E1BD9AC4-1C1E-4727-9A8A-7EEFA868E9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100FA4AA-A8B0-4845-944C-96D115C1FB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8" name="TextBox 6447">
          <a:extLst>
            <a:ext uri="{FF2B5EF4-FFF2-40B4-BE49-F238E27FC236}">
              <a16:creationId xmlns:a16="http://schemas.microsoft.com/office/drawing/2014/main" id="{DE35C3E9-1F7C-4D47-8151-39E465846F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id="{C6CCF177-4D5A-4201-BE0A-671B378C2F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B2E8F30A-9BFE-4527-AD1F-1EC4B2D2948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:a16="http://schemas.microsoft.com/office/drawing/2014/main" id="{627EA20A-ED94-4607-99B9-30B1A5001FF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id="{B5D53AF5-5FA5-469C-BEF5-BF1ED8941B3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E5997A7E-4E79-47F1-ADD2-96D48CA336A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id="{74C6F1D7-8D78-463B-BCD2-93A5798A1D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id="{C806EC7C-2F9F-4A47-9330-BB48D4201A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269B2BE0-5D8E-4001-9F45-B147BEFD0B4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7" name="TextBox 6456">
          <a:extLst>
            <a:ext uri="{FF2B5EF4-FFF2-40B4-BE49-F238E27FC236}">
              <a16:creationId xmlns:a16="http://schemas.microsoft.com/office/drawing/2014/main" id="{33A976C1-AE6E-426C-B436-D7FB952B79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:a16="http://schemas.microsoft.com/office/drawing/2014/main" id="{6763D975-1E80-4420-95D5-80AEF3B71F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83991E46-1F21-47CC-B475-E7789CFE00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id="{8989E71B-81B4-43D8-9AAF-C2314BA8BF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id="{4A454DD1-9EAD-4F9D-9AFF-4651078DE49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E9774BBE-2F5D-4BDF-94D6-8891810F86D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63" name="TextBox 6462">
          <a:extLst>
            <a:ext uri="{FF2B5EF4-FFF2-40B4-BE49-F238E27FC236}">
              <a16:creationId xmlns:a16="http://schemas.microsoft.com/office/drawing/2014/main" id="{3DE5B262-F839-4EB8-91E8-52EF31CBA79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id="{11E481C3-EE38-44F9-B362-9F0DE1AF26B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F338A8E9-25D4-41B5-AFD4-92BC97C755E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id="{22BDF2F0-561A-48BC-AEEF-49EA2F57DD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id="{E32B8DE5-0F35-49A2-A327-3B868F0A61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1F7B0085-B530-4126-959C-23A9D89278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:a16="http://schemas.microsoft.com/office/drawing/2014/main" id="{8DF16BE5-D30A-4F5B-AE32-39D1750893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id="{75647886-2C87-4857-978D-1B3840154E1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5B266A42-BF5B-4244-95EC-08DFAA6B46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id="{7A78CBA0-7EE4-4FB2-90A4-8A9F5DF3E2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id="{30FD8C77-32E6-4953-9888-E66ADF6C1B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DD2C9ED5-39A9-4535-8A86-762F1097B00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id="{574F2603-D493-454B-949F-A952F016346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id="{82192430-2C98-44E1-9A08-D5D9429C65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58A39A53-EC39-4EFE-BCE3-B6459E3DD88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:a16="http://schemas.microsoft.com/office/drawing/2014/main" id="{D5570896-D3D8-4CC9-B6EB-E77955E883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id="{488B2134-6232-44AA-B265-A823B348AB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682B704C-C9C2-43CA-88E4-DA549BDD36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1" name="TextBox 6480">
          <a:extLst>
            <a:ext uri="{FF2B5EF4-FFF2-40B4-BE49-F238E27FC236}">
              <a16:creationId xmlns:a16="http://schemas.microsoft.com/office/drawing/2014/main" id="{EFE3272A-28DF-4598-8774-EA988E856E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id="{067C122D-25D3-4E29-97E4-B0971EE6E3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BBEB6BF-9E4E-46FA-8EC8-3B00FD7628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4" name="TextBox 6483">
          <a:extLst>
            <a:ext uri="{FF2B5EF4-FFF2-40B4-BE49-F238E27FC236}">
              <a16:creationId xmlns:a16="http://schemas.microsoft.com/office/drawing/2014/main" id="{10CFF73F-7B58-461E-B262-C6D2303C6A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id="{DB508BD2-AE05-4386-9507-CBB8AFB357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1573450B-D46C-4DE4-80FD-F40B28BDA0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:a16="http://schemas.microsoft.com/office/drawing/2014/main" id="{0AA87BF4-C42D-4020-8879-20A6AEE347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:a16="http://schemas.microsoft.com/office/drawing/2014/main" id="{A2337B53-86CF-45CE-AAC7-18802B452E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D918D929-6637-45AD-A42E-160A95BAB0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:a16="http://schemas.microsoft.com/office/drawing/2014/main" id="{C3E9824A-DBCE-4140-8485-D8C7007DF1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id="{5E6BD50A-CA82-4DAA-81CF-75DBFC4DC8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9D31FE76-5C34-4992-8B73-37327E1C8D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:a16="http://schemas.microsoft.com/office/drawing/2014/main" id="{ABB6BA97-E7AE-46CE-996B-0BBB9CA5BB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:a16="http://schemas.microsoft.com/office/drawing/2014/main" id="{2964307D-DBA1-440C-871A-9208236B96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3E4858D1-50CC-4DE7-9CB7-9A04BE5A62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6" name="TextBox 6495">
          <a:extLst>
            <a:ext uri="{FF2B5EF4-FFF2-40B4-BE49-F238E27FC236}">
              <a16:creationId xmlns:a16="http://schemas.microsoft.com/office/drawing/2014/main" id="{7320C80D-4088-4693-ADEA-E4D687B20D3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id="{A50CFAF5-B813-48B3-81CA-56C94F6431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4A56A130-C553-44E7-B77D-FCAA9628894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:a16="http://schemas.microsoft.com/office/drawing/2014/main" id="{736EEC54-B981-46A0-A731-E89ABE60A5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id="{CAA2C144-2911-4A0F-ACF6-0583B92BA2E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3AE4EAE4-A0A3-4477-9A23-463C792635A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:a16="http://schemas.microsoft.com/office/drawing/2014/main" id="{AE64376E-C672-4A4C-AB27-7D92438130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id="{37EC7DE3-C9B4-4356-9D08-ECF11FD9196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7D27DA52-BC74-4849-8C79-5B084313BE1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id="{24A5C5CB-5E10-4068-85A5-8602C10CA81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id="{83874ED0-7329-4286-9845-50BA4E429C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24ACCAE4-9DA7-4A7A-8F5A-9148BCBF83D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8" name="TextBox 6507">
          <a:extLst>
            <a:ext uri="{FF2B5EF4-FFF2-40B4-BE49-F238E27FC236}">
              <a16:creationId xmlns:a16="http://schemas.microsoft.com/office/drawing/2014/main" id="{3CD5AA9F-A6DD-4878-B403-A231862B1B5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id="{F4E16139-E3DA-4C45-9BC4-3669270BF15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DDDB551-F6E4-4B59-BF88-DE4D1E1175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id="{89B2163F-FE73-4F09-8A35-3045CADDF7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id="{4A4D3F1D-0473-43C7-9CF1-8F9613BAF18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10FCADA4-A944-4433-9C52-86B2E4BE24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14" name="TextBox 6513">
          <a:extLst>
            <a:ext uri="{FF2B5EF4-FFF2-40B4-BE49-F238E27FC236}">
              <a16:creationId xmlns:a16="http://schemas.microsoft.com/office/drawing/2014/main" id="{87C59D6F-3761-47E9-A3DB-C355B64E263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id="{BC92119D-A8D8-4F6E-BFBC-D516ABFA06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E726F839-5351-4000-A734-15CB3F7EB6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id="{96559823-9676-43DC-9690-889768D190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:a16="http://schemas.microsoft.com/office/drawing/2014/main" id="{E7122658-9E95-4903-B483-FC24980664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DBF1A133-70C3-417E-BDFF-2E1F701DC0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id="{84324381-341D-4445-B18E-129F79E336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:a16="http://schemas.microsoft.com/office/drawing/2014/main" id="{2A5DB4DB-7BDB-4465-8801-249985E65D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2E2F7A32-0076-494E-9CC3-3DFDA524DA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:a16="http://schemas.microsoft.com/office/drawing/2014/main" id="{7203E409-D5DD-4196-AE3F-E7CE413459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id="{ED185E15-D6B4-4204-8421-7B0DF21D18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86033D52-42E3-4AAE-8594-DF44871698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:a16="http://schemas.microsoft.com/office/drawing/2014/main" id="{48B2A513-251E-45F7-95B6-D65B08DC22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:a16="http://schemas.microsoft.com/office/drawing/2014/main" id="{0F4B4D19-370E-4906-9742-2FE7A61D72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76169C2-CB9D-4198-B189-EFE7DF3729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id="{17228934-8BBA-4749-964C-97FFF664CC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id="{BE5FE28D-7ED9-4556-A08A-4D1867AFF28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7C1EDD3F-7098-418E-85E5-93F76463A3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id="{A9813285-FFAB-4C71-ABE6-1503E5F36AB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id="{1ED3D315-E0CD-4FCC-B26D-5130321084F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D68FF04D-C11C-4769-97CF-90FBCDD3AC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id="{B80B7BE5-2C63-487C-B01F-5339B8FDC7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id="{23DFF0ED-FD08-4495-AB26-5548B28BB5A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5A49A015-D4CC-4F15-B8EA-14F5FF16A71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id="{A3724020-1A31-4FCB-8FAB-6D485239D43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id="{02C3785D-2F4C-4DB1-8229-CD851D25A74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B084B16B-1BAB-49C7-AF7E-16B38680B05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id="{2BD29423-DC1A-4204-8ADA-667003FED71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id="{8A3ADA5B-FC0F-47B1-A98B-FFBB9598D9E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152A9AE8-4310-4D72-865A-A2CC012DF3D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id="{A5376CFA-190A-4E50-B398-CE8961E0FFC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id="{B82D8B37-1729-4C4A-B132-C668D74239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234E6BF2-E672-4AE1-90CD-734966F14B2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id="{F6499F4C-3479-436B-A66E-C034991F24D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:a16="http://schemas.microsoft.com/office/drawing/2014/main" id="{F0E14049-FA21-4BD4-B128-0470CEF411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66F76E9F-4B7E-4E76-AD0B-C4A51ACC645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0" name="TextBox 6549">
          <a:extLst>
            <a:ext uri="{FF2B5EF4-FFF2-40B4-BE49-F238E27FC236}">
              <a16:creationId xmlns:a16="http://schemas.microsoft.com/office/drawing/2014/main" id="{F705B7A5-78A3-4BC3-8E56-1EF098EEF7A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id="{C118FC91-9376-4267-92B3-661074763DE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B80F0E25-5B0B-460A-BCE5-34696F9E71A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id="{83AB43C2-D5F0-4943-BA10-90FFECDE93A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id="{FE3205B9-FDDE-4D31-9F23-C69F36393ED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B213B4F5-7151-48F9-BF48-1D8AC0D1EA2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6" name="TextBox 6555">
          <a:extLst>
            <a:ext uri="{FF2B5EF4-FFF2-40B4-BE49-F238E27FC236}">
              <a16:creationId xmlns:a16="http://schemas.microsoft.com/office/drawing/2014/main" id="{5868F01F-2247-4E7E-9472-326CDABF1F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id="{BA799ADC-40C6-4C52-B6C6-5A27E0F5C96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2EACE542-EB2C-46DD-BBD9-6EFEF57C86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59" name="TextBox 6558">
          <a:extLst>
            <a:ext uri="{FF2B5EF4-FFF2-40B4-BE49-F238E27FC236}">
              <a16:creationId xmlns:a16="http://schemas.microsoft.com/office/drawing/2014/main" id="{70A0EA30-8DCB-46FC-A070-D2C9BF1640B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id="{DD299428-D4C2-4DA3-9B7F-69A42234457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AC63EF95-C01D-4F30-8BA6-569E61AF466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:a16="http://schemas.microsoft.com/office/drawing/2014/main" id="{A81AE579-25B9-46F8-A240-C4A075BAFE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id="{86658EF3-1EC9-4A7F-80BE-AEA3879D1C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B79F8D4E-9F5B-4E63-A846-6A79405D73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id="{243850F2-BC61-475B-93A0-BF0B0782F3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75241A68-D513-4DB9-9F3F-293CBB019F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6987CBA6-E7A0-4B7A-B3F1-E05E2B8282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8" name="TextBox 6567">
          <a:extLst>
            <a:ext uri="{FF2B5EF4-FFF2-40B4-BE49-F238E27FC236}">
              <a16:creationId xmlns:a16="http://schemas.microsoft.com/office/drawing/2014/main" id="{E96F078A-1FEA-4FD0-BFA6-1535F4B1C4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:a16="http://schemas.microsoft.com/office/drawing/2014/main" id="{A05D2AE4-673E-4CE8-BE2D-CC7DBDC74D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F2FDD5BE-FF8A-4280-B2F8-64D265B2B9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id="{C1AEF303-6D47-449D-9696-CD1DE18BA3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id="{B4717FF0-45C8-4860-823F-6E7135FB18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B4E83F03-E77D-46C3-BDC8-D13418997F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4" name="TextBox 6573">
          <a:extLst>
            <a:ext uri="{FF2B5EF4-FFF2-40B4-BE49-F238E27FC236}">
              <a16:creationId xmlns:a16="http://schemas.microsoft.com/office/drawing/2014/main" id="{0144E0B3-172E-4A7A-A38C-DD2C6306BA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:a16="http://schemas.microsoft.com/office/drawing/2014/main" id="{83B7468E-42C3-41EE-8720-B63B23AB77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41172B56-837C-448C-A5FF-D489357C3F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id="{994351D1-CD95-472F-BA63-458F9AEE7D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id="{23045250-2AA4-4E97-B9D8-34103C1571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BE1FC171-72A5-4E61-BAF1-2A968EA54A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:a16="http://schemas.microsoft.com/office/drawing/2014/main" id="{C1C7EC30-8669-4BD4-A3AA-ACE90C5F2B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id="{10E24237-D8C9-4480-947D-4E7A49C86D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id="{9F76138B-70FE-4DF0-8C2F-809788D0EE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3" name="TextBox 6582">
          <a:extLst>
            <a:ext uri="{FF2B5EF4-FFF2-40B4-BE49-F238E27FC236}">
              <a16:creationId xmlns:a16="http://schemas.microsoft.com/office/drawing/2014/main" id="{14FAD248-7E58-4511-A3C5-08FD03A5A6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4" name="TextBox 6583">
          <a:extLst>
            <a:ext uri="{FF2B5EF4-FFF2-40B4-BE49-F238E27FC236}">
              <a16:creationId xmlns:a16="http://schemas.microsoft.com/office/drawing/2014/main" id="{3C18FF1A-F6BF-4C27-961F-17545AC880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id="{18E3BB65-4943-4B8C-A87D-1B9DB23043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6" name="TextBox 6585">
          <a:extLst>
            <a:ext uri="{FF2B5EF4-FFF2-40B4-BE49-F238E27FC236}">
              <a16:creationId xmlns:a16="http://schemas.microsoft.com/office/drawing/2014/main" id="{6E538002-CCAF-4F86-9DB9-00F53C263D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7" name="TextBox 6586">
          <a:extLst>
            <a:ext uri="{FF2B5EF4-FFF2-40B4-BE49-F238E27FC236}">
              <a16:creationId xmlns:a16="http://schemas.microsoft.com/office/drawing/2014/main" id="{7C95AE1C-CB04-48D1-871A-F4ACECDAF0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:a16="http://schemas.microsoft.com/office/drawing/2014/main" id="{EF588420-A387-4EF2-89C9-6A0A6C0227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89" name="TextBox 6588">
          <a:extLst>
            <a:ext uri="{FF2B5EF4-FFF2-40B4-BE49-F238E27FC236}">
              <a16:creationId xmlns:a16="http://schemas.microsoft.com/office/drawing/2014/main" id="{A865E8DF-5160-4E21-B53C-876CBACE76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0" name="TextBox 6589">
          <a:extLst>
            <a:ext uri="{FF2B5EF4-FFF2-40B4-BE49-F238E27FC236}">
              <a16:creationId xmlns:a16="http://schemas.microsoft.com/office/drawing/2014/main" id="{343F0CD2-0229-4B86-8302-CC87B67783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:a16="http://schemas.microsoft.com/office/drawing/2014/main" id="{9D5776F4-8A23-40AF-8C34-69AE03DD85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2" name="TextBox 6591">
          <a:extLst>
            <a:ext uri="{FF2B5EF4-FFF2-40B4-BE49-F238E27FC236}">
              <a16:creationId xmlns:a16="http://schemas.microsoft.com/office/drawing/2014/main" id="{F2B93678-9B24-4F97-86B7-250A3BB606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3" name="TextBox 6592">
          <a:extLst>
            <a:ext uri="{FF2B5EF4-FFF2-40B4-BE49-F238E27FC236}">
              <a16:creationId xmlns:a16="http://schemas.microsoft.com/office/drawing/2014/main" id="{5B75581A-8AD6-4A15-B820-001A637B52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id="{76B980E3-409F-4F45-961C-6B74668218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5" name="TextBox 6594">
          <a:extLst>
            <a:ext uri="{FF2B5EF4-FFF2-40B4-BE49-F238E27FC236}">
              <a16:creationId xmlns:a16="http://schemas.microsoft.com/office/drawing/2014/main" id="{3B599465-7690-445D-8D33-9616195968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6" name="TextBox 6595">
          <a:extLst>
            <a:ext uri="{FF2B5EF4-FFF2-40B4-BE49-F238E27FC236}">
              <a16:creationId xmlns:a16="http://schemas.microsoft.com/office/drawing/2014/main" id="{27D6B796-5690-4426-9770-ED65031A1F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id="{C870466D-F2E8-462C-A394-0C96BA3FCF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8" name="TextBox 6597">
          <a:extLst>
            <a:ext uri="{FF2B5EF4-FFF2-40B4-BE49-F238E27FC236}">
              <a16:creationId xmlns:a16="http://schemas.microsoft.com/office/drawing/2014/main" id="{93C5B5BB-5218-47C9-A877-3BF3D3A09B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599" name="TextBox 6598">
          <a:extLst>
            <a:ext uri="{FF2B5EF4-FFF2-40B4-BE49-F238E27FC236}">
              <a16:creationId xmlns:a16="http://schemas.microsoft.com/office/drawing/2014/main" id="{DFBA7B25-9D2B-4267-926E-F9940B1A49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:a16="http://schemas.microsoft.com/office/drawing/2014/main" id="{930AE565-617E-42CD-BC5C-8949A32CFF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1" name="TextBox 6600">
          <a:extLst>
            <a:ext uri="{FF2B5EF4-FFF2-40B4-BE49-F238E27FC236}">
              <a16:creationId xmlns:a16="http://schemas.microsoft.com/office/drawing/2014/main" id="{3DFC74D6-1CB1-4816-8275-4B2CB9E2C3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2" name="TextBox 6601">
          <a:extLst>
            <a:ext uri="{FF2B5EF4-FFF2-40B4-BE49-F238E27FC236}">
              <a16:creationId xmlns:a16="http://schemas.microsoft.com/office/drawing/2014/main" id="{852D6A0F-5B2E-4BE4-9472-31BAEA90E4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id="{046C5FD5-1E82-4130-8CAB-49B6CA0152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4" name="TextBox 6603">
          <a:extLst>
            <a:ext uri="{FF2B5EF4-FFF2-40B4-BE49-F238E27FC236}">
              <a16:creationId xmlns:a16="http://schemas.microsoft.com/office/drawing/2014/main" id="{C9362C99-644C-4800-B9D4-8A367BF041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5" name="TextBox 6604">
          <a:extLst>
            <a:ext uri="{FF2B5EF4-FFF2-40B4-BE49-F238E27FC236}">
              <a16:creationId xmlns:a16="http://schemas.microsoft.com/office/drawing/2014/main" id="{B290AB05-3527-4985-8FFF-198B97F7B1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id="{23ECFD93-775A-449A-B09A-570A2F4C76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7" name="TextBox 6606">
          <a:extLst>
            <a:ext uri="{FF2B5EF4-FFF2-40B4-BE49-F238E27FC236}">
              <a16:creationId xmlns:a16="http://schemas.microsoft.com/office/drawing/2014/main" id="{F821B7A2-EBF0-4AB7-9524-2F052CA119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8" name="TextBox 6607">
          <a:extLst>
            <a:ext uri="{FF2B5EF4-FFF2-40B4-BE49-F238E27FC236}">
              <a16:creationId xmlns:a16="http://schemas.microsoft.com/office/drawing/2014/main" id="{5DE21EA9-9C09-4266-9A28-F37CF313B0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id="{9970F69D-79EF-4B15-94CE-FD27C1CBAE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0" name="TextBox 6609">
          <a:extLst>
            <a:ext uri="{FF2B5EF4-FFF2-40B4-BE49-F238E27FC236}">
              <a16:creationId xmlns:a16="http://schemas.microsoft.com/office/drawing/2014/main" id="{796B68C2-0E6A-41CA-8BA9-B53BDF81D5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1" name="TextBox 6610">
          <a:extLst>
            <a:ext uri="{FF2B5EF4-FFF2-40B4-BE49-F238E27FC236}">
              <a16:creationId xmlns:a16="http://schemas.microsoft.com/office/drawing/2014/main" id="{7BB2B909-A908-4FD2-94A8-5B82859839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:a16="http://schemas.microsoft.com/office/drawing/2014/main" id="{18FC8441-21A5-456A-AB6C-0402D5BA23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3" name="TextBox 6612">
          <a:extLst>
            <a:ext uri="{FF2B5EF4-FFF2-40B4-BE49-F238E27FC236}">
              <a16:creationId xmlns:a16="http://schemas.microsoft.com/office/drawing/2014/main" id="{3155B124-F184-4BD3-9F90-E7BE1077DA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id="{A1BE8F1C-03E6-4935-AE56-59E25894B3C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3F8B22E8-72DC-42AA-8F9B-1F7B4F62F4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6" name="TextBox 6615">
          <a:extLst>
            <a:ext uri="{FF2B5EF4-FFF2-40B4-BE49-F238E27FC236}">
              <a16:creationId xmlns:a16="http://schemas.microsoft.com/office/drawing/2014/main" id="{803E9307-0040-44E3-A86F-1E8C38727E9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7" name="TextBox 6616">
          <a:extLst>
            <a:ext uri="{FF2B5EF4-FFF2-40B4-BE49-F238E27FC236}">
              <a16:creationId xmlns:a16="http://schemas.microsoft.com/office/drawing/2014/main" id="{F032445C-D544-4517-ADBA-6C0A5D9483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id="{7A5C4A7B-3686-4483-A583-0438918ECF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19" name="TextBox 6618">
          <a:extLst>
            <a:ext uri="{FF2B5EF4-FFF2-40B4-BE49-F238E27FC236}">
              <a16:creationId xmlns:a16="http://schemas.microsoft.com/office/drawing/2014/main" id="{E95A8C5A-6447-4724-992B-B8F2E0420A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0" name="TextBox 6619">
          <a:extLst>
            <a:ext uri="{FF2B5EF4-FFF2-40B4-BE49-F238E27FC236}">
              <a16:creationId xmlns:a16="http://schemas.microsoft.com/office/drawing/2014/main" id="{9D4F8511-AD76-49A0-8C78-070991E0F5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id="{C66304C0-54D3-40A1-BAF4-2F6DF88EB6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2" name="TextBox 6621">
          <a:extLst>
            <a:ext uri="{FF2B5EF4-FFF2-40B4-BE49-F238E27FC236}">
              <a16:creationId xmlns:a16="http://schemas.microsoft.com/office/drawing/2014/main" id="{0AAB5842-FE65-4063-B230-C83FD0FEC9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3" name="TextBox 6622">
          <a:extLst>
            <a:ext uri="{FF2B5EF4-FFF2-40B4-BE49-F238E27FC236}">
              <a16:creationId xmlns:a16="http://schemas.microsoft.com/office/drawing/2014/main" id="{7A93E105-6ABE-47CE-8DC9-6206BB75CE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:a16="http://schemas.microsoft.com/office/drawing/2014/main" id="{3DFC3EE2-C454-4812-B89E-DD937C136D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5" name="TextBox 6624">
          <a:extLst>
            <a:ext uri="{FF2B5EF4-FFF2-40B4-BE49-F238E27FC236}">
              <a16:creationId xmlns:a16="http://schemas.microsoft.com/office/drawing/2014/main" id="{E1539DBA-BD4E-4180-90AF-9BF232C3FD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6" name="TextBox 6625">
          <a:extLst>
            <a:ext uri="{FF2B5EF4-FFF2-40B4-BE49-F238E27FC236}">
              <a16:creationId xmlns:a16="http://schemas.microsoft.com/office/drawing/2014/main" id="{D4C7F259-C0C7-48C1-A45B-9B00DC5CC5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id="{379378B0-886B-4078-B313-253AED9DF7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8" name="TextBox 6627">
          <a:extLst>
            <a:ext uri="{FF2B5EF4-FFF2-40B4-BE49-F238E27FC236}">
              <a16:creationId xmlns:a16="http://schemas.microsoft.com/office/drawing/2014/main" id="{9B85ED44-0F05-41A5-A6AE-19CC37A1DC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29" name="TextBox 6628">
          <a:extLst>
            <a:ext uri="{FF2B5EF4-FFF2-40B4-BE49-F238E27FC236}">
              <a16:creationId xmlns:a16="http://schemas.microsoft.com/office/drawing/2014/main" id="{CB108790-2898-4023-86C2-A6F301ED59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id="{59FA7F44-0078-4879-A69C-C5EBB282B8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1" name="TextBox 6630">
          <a:extLst>
            <a:ext uri="{FF2B5EF4-FFF2-40B4-BE49-F238E27FC236}">
              <a16:creationId xmlns:a16="http://schemas.microsoft.com/office/drawing/2014/main" id="{7C75CDCB-D489-4D50-90DC-B7A4AC54C0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2" name="TextBox 6631">
          <a:extLst>
            <a:ext uri="{FF2B5EF4-FFF2-40B4-BE49-F238E27FC236}">
              <a16:creationId xmlns:a16="http://schemas.microsoft.com/office/drawing/2014/main" id="{72EA142D-4FDA-486B-AE3D-BA293389B5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id="{AE1E4ACB-B12D-4655-9EFE-03930BFC55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4" name="TextBox 6633">
          <a:extLst>
            <a:ext uri="{FF2B5EF4-FFF2-40B4-BE49-F238E27FC236}">
              <a16:creationId xmlns:a16="http://schemas.microsoft.com/office/drawing/2014/main" id="{4B04CE48-8973-4B13-A051-817618CAC3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5" name="TextBox 6634">
          <a:extLst>
            <a:ext uri="{FF2B5EF4-FFF2-40B4-BE49-F238E27FC236}">
              <a16:creationId xmlns:a16="http://schemas.microsoft.com/office/drawing/2014/main" id="{B8C74B27-B050-44DD-B31D-F6459DB5D0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:a16="http://schemas.microsoft.com/office/drawing/2014/main" id="{AE44140C-B5F4-4325-AEE3-F8EBDB0186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7" name="TextBox 6636">
          <a:extLst>
            <a:ext uri="{FF2B5EF4-FFF2-40B4-BE49-F238E27FC236}">
              <a16:creationId xmlns:a16="http://schemas.microsoft.com/office/drawing/2014/main" id="{987B1CF7-FE5B-4E4C-B6FC-1698B3C03B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8" name="TextBox 6637">
          <a:extLst>
            <a:ext uri="{FF2B5EF4-FFF2-40B4-BE49-F238E27FC236}">
              <a16:creationId xmlns:a16="http://schemas.microsoft.com/office/drawing/2014/main" id="{60603139-3589-43B9-877B-2DC823A3413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:a16="http://schemas.microsoft.com/office/drawing/2014/main" id="{2417CD1D-8897-47F8-9EBB-DD762761D4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0" name="TextBox 6639">
          <a:extLst>
            <a:ext uri="{FF2B5EF4-FFF2-40B4-BE49-F238E27FC236}">
              <a16:creationId xmlns:a16="http://schemas.microsoft.com/office/drawing/2014/main" id="{C558021B-ECBE-4BA5-A64B-F531B55943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1" name="TextBox 6640">
          <a:extLst>
            <a:ext uri="{FF2B5EF4-FFF2-40B4-BE49-F238E27FC236}">
              <a16:creationId xmlns:a16="http://schemas.microsoft.com/office/drawing/2014/main" id="{61275708-8520-48E1-A63C-C6259106B5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id="{04F89692-2CC8-4901-9017-CBE094D09C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3" name="TextBox 6642">
          <a:extLst>
            <a:ext uri="{FF2B5EF4-FFF2-40B4-BE49-F238E27FC236}">
              <a16:creationId xmlns:a16="http://schemas.microsoft.com/office/drawing/2014/main" id="{E569D21B-8ECB-412B-93DC-D436439D25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4" name="TextBox 6643">
          <a:extLst>
            <a:ext uri="{FF2B5EF4-FFF2-40B4-BE49-F238E27FC236}">
              <a16:creationId xmlns:a16="http://schemas.microsoft.com/office/drawing/2014/main" id="{D9E8C9F3-47BE-4FA7-BDC8-EA7C900922A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id="{7490E641-B219-43CD-B326-E14B8474F5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6" name="TextBox 6645">
          <a:extLst>
            <a:ext uri="{FF2B5EF4-FFF2-40B4-BE49-F238E27FC236}">
              <a16:creationId xmlns:a16="http://schemas.microsoft.com/office/drawing/2014/main" id="{6708B746-17B0-4EC8-8383-DB9B3A2C4C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7" name="TextBox 6646">
          <a:extLst>
            <a:ext uri="{FF2B5EF4-FFF2-40B4-BE49-F238E27FC236}">
              <a16:creationId xmlns:a16="http://schemas.microsoft.com/office/drawing/2014/main" id="{5AB3149E-65C7-43C4-B392-60FF170A50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:a16="http://schemas.microsoft.com/office/drawing/2014/main" id="{27020960-2471-4125-8542-1B69035AD9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49" name="TextBox 6648">
          <a:extLst>
            <a:ext uri="{FF2B5EF4-FFF2-40B4-BE49-F238E27FC236}">
              <a16:creationId xmlns:a16="http://schemas.microsoft.com/office/drawing/2014/main" id="{6DF7EA06-A8A2-40FF-A4F8-095F817DD6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0" name="TextBox 6649">
          <a:extLst>
            <a:ext uri="{FF2B5EF4-FFF2-40B4-BE49-F238E27FC236}">
              <a16:creationId xmlns:a16="http://schemas.microsoft.com/office/drawing/2014/main" id="{81F1A771-56A1-465F-A073-6E569E451D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:a16="http://schemas.microsoft.com/office/drawing/2014/main" id="{3B5553A3-907C-43E8-A949-3BC1234ABD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2" name="TextBox 6651">
          <a:extLst>
            <a:ext uri="{FF2B5EF4-FFF2-40B4-BE49-F238E27FC236}">
              <a16:creationId xmlns:a16="http://schemas.microsoft.com/office/drawing/2014/main" id="{613394C1-E336-4A5F-988D-32D8CBF4C1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3" name="TextBox 6652">
          <a:extLst>
            <a:ext uri="{FF2B5EF4-FFF2-40B4-BE49-F238E27FC236}">
              <a16:creationId xmlns:a16="http://schemas.microsoft.com/office/drawing/2014/main" id="{7E4849D3-0818-46F5-9DEC-5F249CA938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:a16="http://schemas.microsoft.com/office/drawing/2014/main" id="{752BB702-092A-4231-8FA8-F2FB07F572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5" name="TextBox 6654">
          <a:extLst>
            <a:ext uri="{FF2B5EF4-FFF2-40B4-BE49-F238E27FC236}">
              <a16:creationId xmlns:a16="http://schemas.microsoft.com/office/drawing/2014/main" id="{020900AF-D0D0-4C75-BC65-326B3FB2EF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6" name="TextBox 6655">
          <a:extLst>
            <a:ext uri="{FF2B5EF4-FFF2-40B4-BE49-F238E27FC236}">
              <a16:creationId xmlns:a16="http://schemas.microsoft.com/office/drawing/2014/main" id="{C08BE949-33D3-4310-B80B-C713510988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:a16="http://schemas.microsoft.com/office/drawing/2014/main" id="{FA72B4B4-026F-4CD2-9B26-0B44F72CEF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8" name="TextBox 6657">
          <a:extLst>
            <a:ext uri="{FF2B5EF4-FFF2-40B4-BE49-F238E27FC236}">
              <a16:creationId xmlns:a16="http://schemas.microsoft.com/office/drawing/2014/main" id="{F68DAC31-5DCE-495E-AAEC-9290E599D8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59" name="TextBox 6658">
          <a:extLst>
            <a:ext uri="{FF2B5EF4-FFF2-40B4-BE49-F238E27FC236}">
              <a16:creationId xmlns:a16="http://schemas.microsoft.com/office/drawing/2014/main" id="{31ABE2CD-0661-4174-9B74-CAF881A8F56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:a16="http://schemas.microsoft.com/office/drawing/2014/main" id="{1F2E7C6C-8C3E-4B61-9298-C774202076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1" name="TextBox 6660">
          <a:extLst>
            <a:ext uri="{FF2B5EF4-FFF2-40B4-BE49-F238E27FC236}">
              <a16:creationId xmlns:a16="http://schemas.microsoft.com/office/drawing/2014/main" id="{3AEB0770-8DA2-473F-9C82-B0A26C168B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2" name="TextBox 6661">
          <a:extLst>
            <a:ext uri="{FF2B5EF4-FFF2-40B4-BE49-F238E27FC236}">
              <a16:creationId xmlns:a16="http://schemas.microsoft.com/office/drawing/2014/main" id="{86BF3311-6B4A-44EC-8FAD-7D24EC5F36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id="{5B952B08-47AE-4497-86A5-6FACEC8EBD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4" name="TextBox 6663">
          <a:extLst>
            <a:ext uri="{FF2B5EF4-FFF2-40B4-BE49-F238E27FC236}">
              <a16:creationId xmlns:a16="http://schemas.microsoft.com/office/drawing/2014/main" id="{DF3CB3A5-D824-4EB3-BC4D-8B22470B6AE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5" name="TextBox 6664">
          <a:extLst>
            <a:ext uri="{FF2B5EF4-FFF2-40B4-BE49-F238E27FC236}">
              <a16:creationId xmlns:a16="http://schemas.microsoft.com/office/drawing/2014/main" id="{00611B34-F44A-4315-93D9-A796404FB2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6" name="TextBox 6665">
          <a:extLst>
            <a:ext uri="{FF2B5EF4-FFF2-40B4-BE49-F238E27FC236}">
              <a16:creationId xmlns:a16="http://schemas.microsoft.com/office/drawing/2014/main" id="{7525B1BC-CE5E-4AA1-8992-0AE77241F7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7" name="TextBox 6666">
          <a:extLst>
            <a:ext uri="{FF2B5EF4-FFF2-40B4-BE49-F238E27FC236}">
              <a16:creationId xmlns:a16="http://schemas.microsoft.com/office/drawing/2014/main" id="{763E15D9-3CAF-48CA-AF9F-19C0D5954C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8" name="TextBox 6667">
          <a:extLst>
            <a:ext uri="{FF2B5EF4-FFF2-40B4-BE49-F238E27FC236}">
              <a16:creationId xmlns:a16="http://schemas.microsoft.com/office/drawing/2014/main" id="{10A4E30F-C7A8-4795-A33E-9BBC1721FA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id="{70821220-BA83-45B8-AB8D-1BA5FBBA68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0" name="TextBox 6669">
          <a:extLst>
            <a:ext uri="{FF2B5EF4-FFF2-40B4-BE49-F238E27FC236}">
              <a16:creationId xmlns:a16="http://schemas.microsoft.com/office/drawing/2014/main" id="{918801E4-7263-416F-8800-D238CEFC34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1" name="TextBox 6670">
          <a:extLst>
            <a:ext uri="{FF2B5EF4-FFF2-40B4-BE49-F238E27FC236}">
              <a16:creationId xmlns:a16="http://schemas.microsoft.com/office/drawing/2014/main" id="{F3604E93-A677-4AD4-9484-008718D9D8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id="{60BABC49-C337-4D59-9E7E-47193E18B1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3" name="TextBox 6672">
          <a:extLst>
            <a:ext uri="{FF2B5EF4-FFF2-40B4-BE49-F238E27FC236}">
              <a16:creationId xmlns:a16="http://schemas.microsoft.com/office/drawing/2014/main" id="{1D31FB0A-42AA-4B6F-82FE-27C8AC03F4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4" name="TextBox 6673">
          <a:extLst>
            <a:ext uri="{FF2B5EF4-FFF2-40B4-BE49-F238E27FC236}">
              <a16:creationId xmlns:a16="http://schemas.microsoft.com/office/drawing/2014/main" id="{BB2B4639-A63F-449E-9272-6FA279A401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id="{12CFC8E7-10FF-4BBC-B98E-3486C4B209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6" name="TextBox 6675">
          <a:extLst>
            <a:ext uri="{FF2B5EF4-FFF2-40B4-BE49-F238E27FC236}">
              <a16:creationId xmlns:a16="http://schemas.microsoft.com/office/drawing/2014/main" id="{20FF3F95-00CA-465F-82FF-42322B0E5D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7" name="TextBox 6676">
          <a:extLst>
            <a:ext uri="{FF2B5EF4-FFF2-40B4-BE49-F238E27FC236}">
              <a16:creationId xmlns:a16="http://schemas.microsoft.com/office/drawing/2014/main" id="{BFE18947-9B9B-482B-96DE-BEEC3E08F9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id="{8FBFE857-A5D9-41A1-8B97-7116E7376A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79" name="TextBox 6678">
          <a:extLst>
            <a:ext uri="{FF2B5EF4-FFF2-40B4-BE49-F238E27FC236}">
              <a16:creationId xmlns:a16="http://schemas.microsoft.com/office/drawing/2014/main" id="{4799D17F-E419-452E-9C70-23BB2A0EB1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0" name="TextBox 6679">
          <a:extLst>
            <a:ext uri="{FF2B5EF4-FFF2-40B4-BE49-F238E27FC236}">
              <a16:creationId xmlns:a16="http://schemas.microsoft.com/office/drawing/2014/main" id="{25C13DAA-DF1D-4524-9403-EB80556B1F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:a16="http://schemas.microsoft.com/office/drawing/2014/main" id="{F4B01014-FBA3-48B5-95B9-ADA47E304A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2" name="TextBox 6681">
          <a:extLst>
            <a:ext uri="{FF2B5EF4-FFF2-40B4-BE49-F238E27FC236}">
              <a16:creationId xmlns:a16="http://schemas.microsoft.com/office/drawing/2014/main" id="{0AA040B7-B1DB-4919-871C-2C7B90534D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3" name="TextBox 6682">
          <a:extLst>
            <a:ext uri="{FF2B5EF4-FFF2-40B4-BE49-F238E27FC236}">
              <a16:creationId xmlns:a16="http://schemas.microsoft.com/office/drawing/2014/main" id="{B29E6C5D-F672-4147-9319-A9B5F2801E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4" name="TextBox 6683">
          <a:extLst>
            <a:ext uri="{FF2B5EF4-FFF2-40B4-BE49-F238E27FC236}">
              <a16:creationId xmlns:a16="http://schemas.microsoft.com/office/drawing/2014/main" id="{4BBBB865-51D3-463D-98E4-86DB7B0AE6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5" name="TextBox 6684">
          <a:extLst>
            <a:ext uri="{FF2B5EF4-FFF2-40B4-BE49-F238E27FC236}">
              <a16:creationId xmlns:a16="http://schemas.microsoft.com/office/drawing/2014/main" id="{2364A594-9366-4BB8-9CC6-F87E3000C0F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6" name="TextBox 6685">
          <a:extLst>
            <a:ext uri="{FF2B5EF4-FFF2-40B4-BE49-F238E27FC236}">
              <a16:creationId xmlns:a16="http://schemas.microsoft.com/office/drawing/2014/main" id="{0DFA20EA-F0F1-4EC6-98B9-DE20140340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:a16="http://schemas.microsoft.com/office/drawing/2014/main" id="{184F77E0-ECDF-4BF9-AAD8-7027D93AB4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8" name="TextBox 6687">
          <a:extLst>
            <a:ext uri="{FF2B5EF4-FFF2-40B4-BE49-F238E27FC236}">
              <a16:creationId xmlns:a16="http://schemas.microsoft.com/office/drawing/2014/main" id="{53F082A4-BC55-4E73-86B6-18231ADDC0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89" name="TextBox 6688">
          <a:extLst>
            <a:ext uri="{FF2B5EF4-FFF2-40B4-BE49-F238E27FC236}">
              <a16:creationId xmlns:a16="http://schemas.microsoft.com/office/drawing/2014/main" id="{B7A781BE-106F-42E8-AE80-9638A94E3C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id="{617AEE1B-6205-4775-90D1-EC2A829F7A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1" name="TextBox 6690">
          <a:extLst>
            <a:ext uri="{FF2B5EF4-FFF2-40B4-BE49-F238E27FC236}">
              <a16:creationId xmlns:a16="http://schemas.microsoft.com/office/drawing/2014/main" id="{48B0A83D-20F8-434B-9B3C-1B927E70C0F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2" name="TextBox 6691">
          <a:extLst>
            <a:ext uri="{FF2B5EF4-FFF2-40B4-BE49-F238E27FC236}">
              <a16:creationId xmlns:a16="http://schemas.microsoft.com/office/drawing/2014/main" id="{769DD227-455B-4168-9A8C-4BA3B87660A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:a16="http://schemas.microsoft.com/office/drawing/2014/main" id="{809A1E3B-6D4C-4521-BED8-FA6679CE58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4" name="TextBox 6693">
          <a:extLst>
            <a:ext uri="{FF2B5EF4-FFF2-40B4-BE49-F238E27FC236}">
              <a16:creationId xmlns:a16="http://schemas.microsoft.com/office/drawing/2014/main" id="{C88E401A-1D00-4CA6-8196-E679E60B0FB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5" name="TextBox 6694">
          <a:extLst>
            <a:ext uri="{FF2B5EF4-FFF2-40B4-BE49-F238E27FC236}">
              <a16:creationId xmlns:a16="http://schemas.microsoft.com/office/drawing/2014/main" id="{24C6CBA4-3E03-430B-B7A6-AAF627554AE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:a16="http://schemas.microsoft.com/office/drawing/2014/main" id="{CE18B94B-CE72-4CBD-AF69-43573FA1FDA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7" name="TextBox 6696">
          <a:extLst>
            <a:ext uri="{FF2B5EF4-FFF2-40B4-BE49-F238E27FC236}">
              <a16:creationId xmlns:a16="http://schemas.microsoft.com/office/drawing/2014/main" id="{805BC327-9DDD-4FD6-95F3-4A13D1A85C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8" name="TextBox 6697">
          <a:extLst>
            <a:ext uri="{FF2B5EF4-FFF2-40B4-BE49-F238E27FC236}">
              <a16:creationId xmlns:a16="http://schemas.microsoft.com/office/drawing/2014/main" id="{6DE6D741-717C-4525-A0FF-E0F3C1F4D8E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:a16="http://schemas.microsoft.com/office/drawing/2014/main" id="{ECB77A3B-5572-46FD-9A76-FD1687A662A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00" name="TextBox 6699">
          <a:extLst>
            <a:ext uri="{FF2B5EF4-FFF2-40B4-BE49-F238E27FC236}">
              <a16:creationId xmlns:a16="http://schemas.microsoft.com/office/drawing/2014/main" id="{009B791E-B5CF-4B8C-97CF-F3C886E074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id="{4E9A01F8-3B00-4211-98AE-A863FC2C51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:a16="http://schemas.microsoft.com/office/drawing/2014/main" id="{AB69B925-C0B9-4F82-B8E5-11611EA7B42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03" name="TextBox 6702">
          <a:extLst>
            <a:ext uri="{FF2B5EF4-FFF2-40B4-BE49-F238E27FC236}">
              <a16:creationId xmlns:a16="http://schemas.microsoft.com/office/drawing/2014/main" id="{585EEA0C-0D7C-4E4A-A4B2-7D3027004D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04" name="TextBox 6703">
          <a:extLst>
            <a:ext uri="{FF2B5EF4-FFF2-40B4-BE49-F238E27FC236}">
              <a16:creationId xmlns:a16="http://schemas.microsoft.com/office/drawing/2014/main" id="{918249A4-164A-4F78-9BAC-8E3A6569919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:a16="http://schemas.microsoft.com/office/drawing/2014/main" id="{3A6B6643-1A5F-4E9C-8888-2214999B495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06" name="TextBox 6705">
          <a:extLst>
            <a:ext uri="{FF2B5EF4-FFF2-40B4-BE49-F238E27FC236}">
              <a16:creationId xmlns:a16="http://schemas.microsoft.com/office/drawing/2014/main" id="{ED92FC3C-2CA7-42B2-94B5-39E1E4D44F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07" name="TextBox 6706">
          <a:extLst>
            <a:ext uri="{FF2B5EF4-FFF2-40B4-BE49-F238E27FC236}">
              <a16:creationId xmlns:a16="http://schemas.microsoft.com/office/drawing/2014/main" id="{A931C2D7-F4A6-4C99-8FA1-FECF70882C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id="{5919E1C8-F35E-4F34-A5ED-C6364FA264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09" name="TextBox 6708">
          <a:extLst>
            <a:ext uri="{FF2B5EF4-FFF2-40B4-BE49-F238E27FC236}">
              <a16:creationId xmlns:a16="http://schemas.microsoft.com/office/drawing/2014/main" id="{01482F59-2AED-45A5-B97F-B3AF5AF17F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0" name="TextBox 6709">
          <a:extLst>
            <a:ext uri="{FF2B5EF4-FFF2-40B4-BE49-F238E27FC236}">
              <a16:creationId xmlns:a16="http://schemas.microsoft.com/office/drawing/2014/main" id="{848CBAD1-C565-4CF1-84A0-A02C394005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:a16="http://schemas.microsoft.com/office/drawing/2014/main" id="{3B98A443-AA85-4056-B4FF-0358BD3748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2" name="TextBox 6711">
          <a:extLst>
            <a:ext uri="{FF2B5EF4-FFF2-40B4-BE49-F238E27FC236}">
              <a16:creationId xmlns:a16="http://schemas.microsoft.com/office/drawing/2014/main" id="{5519A07C-F031-4A7A-9CA8-5DD3A6682E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3" name="TextBox 6712">
          <a:extLst>
            <a:ext uri="{FF2B5EF4-FFF2-40B4-BE49-F238E27FC236}">
              <a16:creationId xmlns:a16="http://schemas.microsoft.com/office/drawing/2014/main" id="{A75AB7E7-AB82-4B32-88BF-4443F42E83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:a16="http://schemas.microsoft.com/office/drawing/2014/main" id="{2789F602-4FFC-4712-A9A3-FFD7AD9FEB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5" name="TextBox 6714">
          <a:extLst>
            <a:ext uri="{FF2B5EF4-FFF2-40B4-BE49-F238E27FC236}">
              <a16:creationId xmlns:a16="http://schemas.microsoft.com/office/drawing/2014/main" id="{05B014F4-334B-451A-AE7D-0ABD1803F1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6" name="TextBox 6715">
          <a:extLst>
            <a:ext uri="{FF2B5EF4-FFF2-40B4-BE49-F238E27FC236}">
              <a16:creationId xmlns:a16="http://schemas.microsoft.com/office/drawing/2014/main" id="{013D4543-EACA-47C9-B120-EC8980EA66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id="{9BDCCEE4-1D7E-4B69-A8CB-E754EBEF56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8" name="TextBox 6717">
          <a:extLst>
            <a:ext uri="{FF2B5EF4-FFF2-40B4-BE49-F238E27FC236}">
              <a16:creationId xmlns:a16="http://schemas.microsoft.com/office/drawing/2014/main" id="{DD62AAC1-EE84-4FD9-9D13-6E856AEAE6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19" name="TextBox 6718">
          <a:extLst>
            <a:ext uri="{FF2B5EF4-FFF2-40B4-BE49-F238E27FC236}">
              <a16:creationId xmlns:a16="http://schemas.microsoft.com/office/drawing/2014/main" id="{2240F21C-80CA-41DE-AC6D-008FE492EA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id="{732B480F-2930-4630-B828-4D9385434D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21" name="TextBox 6720">
          <a:extLst>
            <a:ext uri="{FF2B5EF4-FFF2-40B4-BE49-F238E27FC236}">
              <a16:creationId xmlns:a16="http://schemas.microsoft.com/office/drawing/2014/main" id="{C43A8A48-1EBA-44CE-BF02-AD1B67AFD0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2" name="TextBox 6721">
          <a:extLst>
            <a:ext uri="{FF2B5EF4-FFF2-40B4-BE49-F238E27FC236}">
              <a16:creationId xmlns:a16="http://schemas.microsoft.com/office/drawing/2014/main" id="{EA380A33-953E-464F-92C4-29BF555B41E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id="{D7D26513-D1D0-4BB2-A78C-A8C55A8ADE2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4" name="TextBox 6723">
          <a:extLst>
            <a:ext uri="{FF2B5EF4-FFF2-40B4-BE49-F238E27FC236}">
              <a16:creationId xmlns:a16="http://schemas.microsoft.com/office/drawing/2014/main" id="{3BB42E1A-0CB8-40A3-B0A3-E8F88DC7528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5" name="TextBox 6724">
          <a:extLst>
            <a:ext uri="{FF2B5EF4-FFF2-40B4-BE49-F238E27FC236}">
              <a16:creationId xmlns:a16="http://schemas.microsoft.com/office/drawing/2014/main" id="{18B91EE0-64CA-4246-A7AE-EA8CD6171D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id="{8F23340D-50D6-4E2F-8D96-D3A33DE91C9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7" name="TextBox 6726">
          <a:extLst>
            <a:ext uri="{FF2B5EF4-FFF2-40B4-BE49-F238E27FC236}">
              <a16:creationId xmlns:a16="http://schemas.microsoft.com/office/drawing/2014/main" id="{BDF68481-EBA8-4DA5-BB35-3EB7CDA25B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8" name="TextBox 6727">
          <a:extLst>
            <a:ext uri="{FF2B5EF4-FFF2-40B4-BE49-F238E27FC236}">
              <a16:creationId xmlns:a16="http://schemas.microsoft.com/office/drawing/2014/main" id="{F094908B-E298-4227-91C7-81757405A17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id="{1F91BD1D-A9BE-46EB-AAB4-46C2FE083B3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0" name="TextBox 6729">
          <a:extLst>
            <a:ext uri="{FF2B5EF4-FFF2-40B4-BE49-F238E27FC236}">
              <a16:creationId xmlns:a16="http://schemas.microsoft.com/office/drawing/2014/main" id="{C65D8449-1EF2-4BD3-BE03-88483F267A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1" name="TextBox 6730">
          <a:extLst>
            <a:ext uri="{FF2B5EF4-FFF2-40B4-BE49-F238E27FC236}">
              <a16:creationId xmlns:a16="http://schemas.microsoft.com/office/drawing/2014/main" id="{3B8B8070-F784-431C-9E30-60774B0EED8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:a16="http://schemas.microsoft.com/office/drawing/2014/main" id="{A75C852F-8B82-4683-AB10-E032EACE2A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3" name="TextBox 6732">
          <a:extLst>
            <a:ext uri="{FF2B5EF4-FFF2-40B4-BE49-F238E27FC236}">
              <a16:creationId xmlns:a16="http://schemas.microsoft.com/office/drawing/2014/main" id="{74C070C0-1E2A-4F07-AF2F-10881F5FC3E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4" name="TextBox 6733">
          <a:extLst>
            <a:ext uri="{FF2B5EF4-FFF2-40B4-BE49-F238E27FC236}">
              <a16:creationId xmlns:a16="http://schemas.microsoft.com/office/drawing/2014/main" id="{F67F6963-DD52-44A0-B857-6EC7834104F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id="{47A5FCD9-0662-4E62-87D9-23155EF726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6" name="TextBox 6735">
          <a:extLst>
            <a:ext uri="{FF2B5EF4-FFF2-40B4-BE49-F238E27FC236}">
              <a16:creationId xmlns:a16="http://schemas.microsoft.com/office/drawing/2014/main" id="{F6616135-9AF8-47B2-BDC3-AF21A81DD2B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7" name="TextBox 6736">
          <a:extLst>
            <a:ext uri="{FF2B5EF4-FFF2-40B4-BE49-F238E27FC236}">
              <a16:creationId xmlns:a16="http://schemas.microsoft.com/office/drawing/2014/main" id="{89CF7C01-938A-4459-BF06-12AD7A349AA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id="{68335067-82DD-4A0D-A26B-34FB0B4B79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39" name="TextBox 6738">
          <a:extLst>
            <a:ext uri="{FF2B5EF4-FFF2-40B4-BE49-F238E27FC236}">
              <a16:creationId xmlns:a16="http://schemas.microsoft.com/office/drawing/2014/main" id="{84C65707-E067-472C-BE23-14C6D102235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0" name="TextBox 6739">
          <a:extLst>
            <a:ext uri="{FF2B5EF4-FFF2-40B4-BE49-F238E27FC236}">
              <a16:creationId xmlns:a16="http://schemas.microsoft.com/office/drawing/2014/main" id="{6B46D58A-B053-4294-91C6-23446B91EEA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:a16="http://schemas.microsoft.com/office/drawing/2014/main" id="{6312D1C0-586C-44AB-9B36-B8DBBA2DFF4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2" name="TextBox 6741">
          <a:extLst>
            <a:ext uri="{FF2B5EF4-FFF2-40B4-BE49-F238E27FC236}">
              <a16:creationId xmlns:a16="http://schemas.microsoft.com/office/drawing/2014/main" id="{123B72E7-9185-41F3-9B7F-D3635CDE0B8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3" name="TextBox 6742">
          <a:extLst>
            <a:ext uri="{FF2B5EF4-FFF2-40B4-BE49-F238E27FC236}">
              <a16:creationId xmlns:a16="http://schemas.microsoft.com/office/drawing/2014/main" id="{9220B5EF-0DB9-4A30-866B-8EB8B9C460A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id="{C8EF7387-3FBC-4C4C-B564-AB534BCD000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5" name="TextBox 6744">
          <a:extLst>
            <a:ext uri="{FF2B5EF4-FFF2-40B4-BE49-F238E27FC236}">
              <a16:creationId xmlns:a16="http://schemas.microsoft.com/office/drawing/2014/main" id="{1E0B0B51-D93E-4525-BF70-15B05936E76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6" name="TextBox 6745">
          <a:extLst>
            <a:ext uri="{FF2B5EF4-FFF2-40B4-BE49-F238E27FC236}">
              <a16:creationId xmlns:a16="http://schemas.microsoft.com/office/drawing/2014/main" id="{79599396-2B47-4DD7-91A7-277496475B8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id="{907419FE-8ECC-44EB-B2E7-F51E699677F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8" name="TextBox 6747">
          <a:extLst>
            <a:ext uri="{FF2B5EF4-FFF2-40B4-BE49-F238E27FC236}">
              <a16:creationId xmlns:a16="http://schemas.microsoft.com/office/drawing/2014/main" id="{B7888C87-D3AC-4370-9C99-B615CB2A614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49" name="TextBox 6748">
          <a:extLst>
            <a:ext uri="{FF2B5EF4-FFF2-40B4-BE49-F238E27FC236}">
              <a16:creationId xmlns:a16="http://schemas.microsoft.com/office/drawing/2014/main" id="{55D22B9F-2AED-4170-8AE4-E89B1DE670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:a16="http://schemas.microsoft.com/office/drawing/2014/main" id="{97BD2EA3-3D71-4009-A605-CF6EFEBD43B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51" name="TextBox 6750">
          <a:extLst>
            <a:ext uri="{FF2B5EF4-FFF2-40B4-BE49-F238E27FC236}">
              <a16:creationId xmlns:a16="http://schemas.microsoft.com/office/drawing/2014/main" id="{C492E8D8-559C-474C-9CBD-BF8A5E70F88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52" name="TextBox 6751">
          <a:extLst>
            <a:ext uri="{FF2B5EF4-FFF2-40B4-BE49-F238E27FC236}">
              <a16:creationId xmlns:a16="http://schemas.microsoft.com/office/drawing/2014/main" id="{19C037E6-7075-45FD-B259-551B77B438A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53" name="TextBox 6752">
          <a:extLst>
            <a:ext uri="{FF2B5EF4-FFF2-40B4-BE49-F238E27FC236}">
              <a16:creationId xmlns:a16="http://schemas.microsoft.com/office/drawing/2014/main" id="{CDCEBA97-01DA-462C-8ED0-FDAD81A7F56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54" name="TextBox 6753">
          <a:extLst>
            <a:ext uri="{FF2B5EF4-FFF2-40B4-BE49-F238E27FC236}">
              <a16:creationId xmlns:a16="http://schemas.microsoft.com/office/drawing/2014/main" id="{1E6A6E0A-EA52-4AFF-91AF-18A0CEB166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55" name="TextBox 6754">
          <a:extLst>
            <a:ext uri="{FF2B5EF4-FFF2-40B4-BE49-F238E27FC236}">
              <a16:creationId xmlns:a16="http://schemas.microsoft.com/office/drawing/2014/main" id="{0FC3D512-B0A2-46D1-8248-AC3962AA36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:a16="http://schemas.microsoft.com/office/drawing/2014/main" id="{23B13754-D921-49CD-8A32-EE83EE8165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57" name="TextBox 6756">
          <a:extLst>
            <a:ext uri="{FF2B5EF4-FFF2-40B4-BE49-F238E27FC236}">
              <a16:creationId xmlns:a16="http://schemas.microsoft.com/office/drawing/2014/main" id="{5B9BEF4E-4E83-4A7D-A131-EA31C85E6CC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58" name="TextBox 6757">
          <a:extLst>
            <a:ext uri="{FF2B5EF4-FFF2-40B4-BE49-F238E27FC236}">
              <a16:creationId xmlns:a16="http://schemas.microsoft.com/office/drawing/2014/main" id="{7BC656F8-8323-4AC4-BD7E-F5D04A9D76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59" name="TextBox 6758">
          <a:extLst>
            <a:ext uri="{FF2B5EF4-FFF2-40B4-BE49-F238E27FC236}">
              <a16:creationId xmlns:a16="http://schemas.microsoft.com/office/drawing/2014/main" id="{4E4AA22E-CD5A-41E8-ADB8-EDCE03A235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0" name="TextBox 6759">
          <a:extLst>
            <a:ext uri="{FF2B5EF4-FFF2-40B4-BE49-F238E27FC236}">
              <a16:creationId xmlns:a16="http://schemas.microsoft.com/office/drawing/2014/main" id="{5981EB29-82B2-445C-A91E-0E6182B3A3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1" name="TextBox 6760">
          <a:extLst>
            <a:ext uri="{FF2B5EF4-FFF2-40B4-BE49-F238E27FC236}">
              <a16:creationId xmlns:a16="http://schemas.microsoft.com/office/drawing/2014/main" id="{603A23EC-6EE3-46CD-A4D7-6E2A6881F2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:a16="http://schemas.microsoft.com/office/drawing/2014/main" id="{A4707A04-A475-4796-A521-7D9F320455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3" name="TextBox 6762">
          <a:extLst>
            <a:ext uri="{FF2B5EF4-FFF2-40B4-BE49-F238E27FC236}">
              <a16:creationId xmlns:a16="http://schemas.microsoft.com/office/drawing/2014/main" id="{92558796-F326-4008-93D6-6130E5E51C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4" name="TextBox 6763">
          <a:extLst>
            <a:ext uri="{FF2B5EF4-FFF2-40B4-BE49-F238E27FC236}">
              <a16:creationId xmlns:a16="http://schemas.microsoft.com/office/drawing/2014/main" id="{47E81E2D-9BD7-4601-AE0F-480D7143E9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id="{01AEC726-F6D3-424F-8C85-D271F1F724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6" name="TextBox 6765">
          <a:extLst>
            <a:ext uri="{FF2B5EF4-FFF2-40B4-BE49-F238E27FC236}">
              <a16:creationId xmlns:a16="http://schemas.microsoft.com/office/drawing/2014/main" id="{5758FF2B-119F-4820-A9B2-48EC4CC2E73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7" name="TextBox 6766">
          <a:extLst>
            <a:ext uri="{FF2B5EF4-FFF2-40B4-BE49-F238E27FC236}">
              <a16:creationId xmlns:a16="http://schemas.microsoft.com/office/drawing/2014/main" id="{AFF0B2BB-C65A-443C-BEBF-AD9911F888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:a16="http://schemas.microsoft.com/office/drawing/2014/main" id="{6B4B5DF4-A48E-459F-B551-E3F0895F4F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69" name="TextBox 6768">
          <a:extLst>
            <a:ext uri="{FF2B5EF4-FFF2-40B4-BE49-F238E27FC236}">
              <a16:creationId xmlns:a16="http://schemas.microsoft.com/office/drawing/2014/main" id="{3039F62D-45E5-4E52-8878-3AA65F6D29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0" name="TextBox 6769">
          <a:extLst>
            <a:ext uri="{FF2B5EF4-FFF2-40B4-BE49-F238E27FC236}">
              <a16:creationId xmlns:a16="http://schemas.microsoft.com/office/drawing/2014/main" id="{9510F414-80A7-4415-9BFC-0B8CF7835C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:a16="http://schemas.microsoft.com/office/drawing/2014/main" id="{56B54580-E3B9-455F-B030-FED1E3CF14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2" name="TextBox 6771">
          <a:extLst>
            <a:ext uri="{FF2B5EF4-FFF2-40B4-BE49-F238E27FC236}">
              <a16:creationId xmlns:a16="http://schemas.microsoft.com/office/drawing/2014/main" id="{0AAAF0C0-B8E3-4F54-A149-E13D896F1C0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3" name="TextBox 6772">
          <a:extLst>
            <a:ext uri="{FF2B5EF4-FFF2-40B4-BE49-F238E27FC236}">
              <a16:creationId xmlns:a16="http://schemas.microsoft.com/office/drawing/2014/main" id="{B5951DDE-CC0E-46AC-AE4C-708CDCE788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id="{4173F84C-4DC7-4303-9CE2-A578627E83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5" name="TextBox 6774">
          <a:extLst>
            <a:ext uri="{FF2B5EF4-FFF2-40B4-BE49-F238E27FC236}">
              <a16:creationId xmlns:a16="http://schemas.microsoft.com/office/drawing/2014/main" id="{343EDB83-DCA4-47F2-9D8A-AAC3B03E6F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6" name="TextBox 6775">
          <a:extLst>
            <a:ext uri="{FF2B5EF4-FFF2-40B4-BE49-F238E27FC236}">
              <a16:creationId xmlns:a16="http://schemas.microsoft.com/office/drawing/2014/main" id="{3C5F8D5B-228C-4F72-BED3-4B2F45241E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7" name="TextBox 6776">
          <a:extLst>
            <a:ext uri="{FF2B5EF4-FFF2-40B4-BE49-F238E27FC236}">
              <a16:creationId xmlns:a16="http://schemas.microsoft.com/office/drawing/2014/main" id="{A347F647-D37F-4BAE-8DF6-0F3B7858B40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8" name="TextBox 6777">
          <a:extLst>
            <a:ext uri="{FF2B5EF4-FFF2-40B4-BE49-F238E27FC236}">
              <a16:creationId xmlns:a16="http://schemas.microsoft.com/office/drawing/2014/main" id="{BB65FAF6-D9C0-48BB-A573-453A008ABC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79" name="TextBox 6778">
          <a:extLst>
            <a:ext uri="{FF2B5EF4-FFF2-40B4-BE49-F238E27FC236}">
              <a16:creationId xmlns:a16="http://schemas.microsoft.com/office/drawing/2014/main" id="{2B1A288F-DC45-470C-BF22-E1E5CF90526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id="{9DCF8BE9-E815-4181-B607-EBD58A8E77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81" name="TextBox 6780">
          <a:extLst>
            <a:ext uri="{FF2B5EF4-FFF2-40B4-BE49-F238E27FC236}">
              <a16:creationId xmlns:a16="http://schemas.microsoft.com/office/drawing/2014/main" id="{1A1D6AC0-3827-467F-AB30-D70D5D2549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82" name="TextBox 6781">
          <a:extLst>
            <a:ext uri="{FF2B5EF4-FFF2-40B4-BE49-F238E27FC236}">
              <a16:creationId xmlns:a16="http://schemas.microsoft.com/office/drawing/2014/main" id="{F46FE9F4-1317-4CA1-AA99-B7DDE1244F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id="{1FADBC8D-76B7-48D6-9075-B0F1278A1A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84" name="TextBox 6783">
          <a:extLst>
            <a:ext uri="{FF2B5EF4-FFF2-40B4-BE49-F238E27FC236}">
              <a16:creationId xmlns:a16="http://schemas.microsoft.com/office/drawing/2014/main" id="{526D4E42-0179-4C72-825B-B848379254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785" name="TextBox 6784">
          <a:extLst>
            <a:ext uri="{FF2B5EF4-FFF2-40B4-BE49-F238E27FC236}">
              <a16:creationId xmlns:a16="http://schemas.microsoft.com/office/drawing/2014/main" id="{F7AA9854-336D-4CFB-B3F8-C9F422FBEC5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:a16="http://schemas.microsoft.com/office/drawing/2014/main" id="{489665F2-D68F-46CF-B005-5004DDE356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87" name="TextBox 6786">
          <a:extLst>
            <a:ext uri="{FF2B5EF4-FFF2-40B4-BE49-F238E27FC236}">
              <a16:creationId xmlns:a16="http://schemas.microsoft.com/office/drawing/2014/main" id="{0BE5B0F6-E3C8-4D41-81FE-DE7D54410DA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88" name="TextBox 6787">
          <a:extLst>
            <a:ext uri="{FF2B5EF4-FFF2-40B4-BE49-F238E27FC236}">
              <a16:creationId xmlns:a16="http://schemas.microsoft.com/office/drawing/2014/main" id="{A016E8A9-8A13-439B-9B5C-022A76F05CC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id="{B123E59A-5731-4690-94CA-AE1213D786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0" name="TextBox 6789">
          <a:extLst>
            <a:ext uri="{FF2B5EF4-FFF2-40B4-BE49-F238E27FC236}">
              <a16:creationId xmlns:a16="http://schemas.microsoft.com/office/drawing/2014/main" id="{F1B645CB-E7EC-4334-B87B-B1DCA985B18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1" name="TextBox 6790">
          <a:extLst>
            <a:ext uri="{FF2B5EF4-FFF2-40B4-BE49-F238E27FC236}">
              <a16:creationId xmlns:a16="http://schemas.microsoft.com/office/drawing/2014/main" id="{20A9E761-603C-4101-80AE-AB6FF76E0CC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id="{6F2CACC6-5584-4378-A6C5-73A8686133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3" name="TextBox 6792">
          <a:extLst>
            <a:ext uri="{FF2B5EF4-FFF2-40B4-BE49-F238E27FC236}">
              <a16:creationId xmlns:a16="http://schemas.microsoft.com/office/drawing/2014/main" id="{C638C009-777C-4E6F-BEBA-512229A3A88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4" name="TextBox 6793">
          <a:extLst>
            <a:ext uri="{FF2B5EF4-FFF2-40B4-BE49-F238E27FC236}">
              <a16:creationId xmlns:a16="http://schemas.microsoft.com/office/drawing/2014/main" id="{AC53ECF8-213C-4721-9DA0-328FAE520AB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:a16="http://schemas.microsoft.com/office/drawing/2014/main" id="{5AB53D6E-C13D-4E6B-963A-451BFAD2A8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6" name="TextBox 6795">
          <a:extLst>
            <a:ext uri="{FF2B5EF4-FFF2-40B4-BE49-F238E27FC236}">
              <a16:creationId xmlns:a16="http://schemas.microsoft.com/office/drawing/2014/main" id="{D723B9F0-B7EA-41BA-8E23-F0EC0CD4AE6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7" name="TextBox 6796">
          <a:extLst>
            <a:ext uri="{FF2B5EF4-FFF2-40B4-BE49-F238E27FC236}">
              <a16:creationId xmlns:a16="http://schemas.microsoft.com/office/drawing/2014/main" id="{5B62FA4F-73C8-46D7-9744-117045E8C0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8" name="TextBox 6797">
          <a:extLst>
            <a:ext uri="{FF2B5EF4-FFF2-40B4-BE49-F238E27FC236}">
              <a16:creationId xmlns:a16="http://schemas.microsoft.com/office/drawing/2014/main" id="{49E0C500-0B97-45FD-A350-CD6AF217496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799" name="TextBox 6798">
          <a:extLst>
            <a:ext uri="{FF2B5EF4-FFF2-40B4-BE49-F238E27FC236}">
              <a16:creationId xmlns:a16="http://schemas.microsoft.com/office/drawing/2014/main" id="{5EA6DD07-827E-4AF4-9049-104877A830F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00" name="TextBox 6799">
          <a:extLst>
            <a:ext uri="{FF2B5EF4-FFF2-40B4-BE49-F238E27FC236}">
              <a16:creationId xmlns:a16="http://schemas.microsoft.com/office/drawing/2014/main" id="{52E58395-9414-475A-A69F-EE62EB0DF4B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:a16="http://schemas.microsoft.com/office/drawing/2014/main" id="{A54AE9B3-097B-4E98-8D5E-4586FD3652F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2" name="TextBox 6801">
          <a:extLst>
            <a:ext uri="{FF2B5EF4-FFF2-40B4-BE49-F238E27FC236}">
              <a16:creationId xmlns:a16="http://schemas.microsoft.com/office/drawing/2014/main" id="{E3BD78E7-396E-4CE0-B1D2-9465AD7F34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3" name="TextBox 6802">
          <a:extLst>
            <a:ext uri="{FF2B5EF4-FFF2-40B4-BE49-F238E27FC236}">
              <a16:creationId xmlns:a16="http://schemas.microsoft.com/office/drawing/2014/main" id="{75F439AF-805C-470A-B5CC-01B9F3CD05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4" name="TextBox 6803">
          <a:extLst>
            <a:ext uri="{FF2B5EF4-FFF2-40B4-BE49-F238E27FC236}">
              <a16:creationId xmlns:a16="http://schemas.microsoft.com/office/drawing/2014/main" id="{79726F4D-1DA1-405F-B0CB-C85F9E20D4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5" name="TextBox 6804">
          <a:extLst>
            <a:ext uri="{FF2B5EF4-FFF2-40B4-BE49-F238E27FC236}">
              <a16:creationId xmlns:a16="http://schemas.microsoft.com/office/drawing/2014/main" id="{7810385B-CD54-45B6-A104-68469EC457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6" name="TextBox 6805">
          <a:extLst>
            <a:ext uri="{FF2B5EF4-FFF2-40B4-BE49-F238E27FC236}">
              <a16:creationId xmlns:a16="http://schemas.microsoft.com/office/drawing/2014/main" id="{DC88EDF7-43D2-4BE3-857D-58A5BFECB98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:a16="http://schemas.microsoft.com/office/drawing/2014/main" id="{F8F6BF6B-DE88-4471-832A-DAB9F83B03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8" name="TextBox 6807">
          <a:extLst>
            <a:ext uri="{FF2B5EF4-FFF2-40B4-BE49-F238E27FC236}">
              <a16:creationId xmlns:a16="http://schemas.microsoft.com/office/drawing/2014/main" id="{A8CE91E2-4FA8-4AC5-9E30-8CC127070D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09" name="TextBox 6808">
          <a:extLst>
            <a:ext uri="{FF2B5EF4-FFF2-40B4-BE49-F238E27FC236}">
              <a16:creationId xmlns:a16="http://schemas.microsoft.com/office/drawing/2014/main" id="{E0604488-0569-4C16-8745-15AEB02BA6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id="{14B05BDC-15AA-4767-9C6F-CC461C7917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1" name="TextBox 6810">
          <a:extLst>
            <a:ext uri="{FF2B5EF4-FFF2-40B4-BE49-F238E27FC236}">
              <a16:creationId xmlns:a16="http://schemas.microsoft.com/office/drawing/2014/main" id="{06B297E0-592C-4C6F-888E-837EC4562A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2" name="TextBox 6811">
          <a:extLst>
            <a:ext uri="{FF2B5EF4-FFF2-40B4-BE49-F238E27FC236}">
              <a16:creationId xmlns:a16="http://schemas.microsoft.com/office/drawing/2014/main" id="{7D66D842-E2A9-4E89-9F4D-014FCF5E63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:a16="http://schemas.microsoft.com/office/drawing/2014/main" id="{44258BCB-A77C-415D-9B98-BD3F621A71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4" name="TextBox 6813">
          <a:extLst>
            <a:ext uri="{FF2B5EF4-FFF2-40B4-BE49-F238E27FC236}">
              <a16:creationId xmlns:a16="http://schemas.microsoft.com/office/drawing/2014/main" id="{B9054F4A-1D41-4C40-899D-9E541BAF3AF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5" name="TextBox 6814">
          <a:extLst>
            <a:ext uri="{FF2B5EF4-FFF2-40B4-BE49-F238E27FC236}">
              <a16:creationId xmlns:a16="http://schemas.microsoft.com/office/drawing/2014/main" id="{D3C3F780-9D57-451A-BC4C-5C47C0B3B0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:a16="http://schemas.microsoft.com/office/drawing/2014/main" id="{5BBE0139-F9DF-4356-9054-FEB0B8C0D4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17" name="TextBox 6816">
          <a:extLst>
            <a:ext uri="{FF2B5EF4-FFF2-40B4-BE49-F238E27FC236}">
              <a16:creationId xmlns:a16="http://schemas.microsoft.com/office/drawing/2014/main" id="{2B56C8E2-B272-4E7A-A5CF-15EBFC77EA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18" name="TextBox 6817">
          <a:extLst>
            <a:ext uri="{FF2B5EF4-FFF2-40B4-BE49-F238E27FC236}">
              <a16:creationId xmlns:a16="http://schemas.microsoft.com/office/drawing/2014/main" id="{B5CF84E4-484B-42FB-AB5A-1C9D559EF13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id="{CC1877FD-528E-4E8F-94C1-88251E1804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0" name="TextBox 6819">
          <a:extLst>
            <a:ext uri="{FF2B5EF4-FFF2-40B4-BE49-F238E27FC236}">
              <a16:creationId xmlns:a16="http://schemas.microsoft.com/office/drawing/2014/main" id="{FAAE4BB5-E193-473F-8C05-A491B85AAA8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1" name="TextBox 6820">
          <a:extLst>
            <a:ext uri="{FF2B5EF4-FFF2-40B4-BE49-F238E27FC236}">
              <a16:creationId xmlns:a16="http://schemas.microsoft.com/office/drawing/2014/main" id="{D44D0DD1-0DE4-469E-9A51-21DF085A3A5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id="{B69643F9-2637-4885-9218-A3E7284B878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3" name="TextBox 6822">
          <a:extLst>
            <a:ext uri="{FF2B5EF4-FFF2-40B4-BE49-F238E27FC236}">
              <a16:creationId xmlns:a16="http://schemas.microsoft.com/office/drawing/2014/main" id="{802574C5-FC81-47F5-9024-CC001D8EC5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4" name="TextBox 6823">
          <a:extLst>
            <a:ext uri="{FF2B5EF4-FFF2-40B4-BE49-F238E27FC236}">
              <a16:creationId xmlns:a16="http://schemas.microsoft.com/office/drawing/2014/main" id="{B0DF73AE-1425-484B-BD13-36C964C0676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id="{3D836CBF-4118-403E-9E3B-AFB27B1BCF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6" name="TextBox 6825">
          <a:extLst>
            <a:ext uri="{FF2B5EF4-FFF2-40B4-BE49-F238E27FC236}">
              <a16:creationId xmlns:a16="http://schemas.microsoft.com/office/drawing/2014/main" id="{7D62D616-700E-4260-9FA5-EFF7DC90023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7" name="TextBox 6826">
          <a:extLst>
            <a:ext uri="{FF2B5EF4-FFF2-40B4-BE49-F238E27FC236}">
              <a16:creationId xmlns:a16="http://schemas.microsoft.com/office/drawing/2014/main" id="{4F080280-9ECC-4DE4-B3AF-8897250F6C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:a16="http://schemas.microsoft.com/office/drawing/2014/main" id="{11A9B113-9288-4AB1-A2BD-9305047E763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29" name="TextBox 6828">
          <a:extLst>
            <a:ext uri="{FF2B5EF4-FFF2-40B4-BE49-F238E27FC236}">
              <a16:creationId xmlns:a16="http://schemas.microsoft.com/office/drawing/2014/main" id="{A0A53FEE-57C0-4DD3-B7FA-64C6FC4926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0" name="TextBox 6829">
          <a:extLst>
            <a:ext uri="{FF2B5EF4-FFF2-40B4-BE49-F238E27FC236}">
              <a16:creationId xmlns:a16="http://schemas.microsoft.com/office/drawing/2014/main" id="{46C18CB3-2239-479F-BAD5-086924B793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id="{E54C57EC-9064-4EC0-B193-FC9AB51A68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2" name="TextBox 6831">
          <a:extLst>
            <a:ext uri="{FF2B5EF4-FFF2-40B4-BE49-F238E27FC236}">
              <a16:creationId xmlns:a16="http://schemas.microsoft.com/office/drawing/2014/main" id="{6F9E812B-B3D8-4E52-B5F4-B62BE9E08B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3" name="TextBox 6832">
          <a:extLst>
            <a:ext uri="{FF2B5EF4-FFF2-40B4-BE49-F238E27FC236}">
              <a16:creationId xmlns:a16="http://schemas.microsoft.com/office/drawing/2014/main" id="{5FE0B412-8B12-41DE-B7E5-28E2E9001F2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id="{C690653F-E4BD-48EE-A360-73CCB08246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5" name="TextBox 6834">
          <a:extLst>
            <a:ext uri="{FF2B5EF4-FFF2-40B4-BE49-F238E27FC236}">
              <a16:creationId xmlns:a16="http://schemas.microsoft.com/office/drawing/2014/main" id="{DF3660AF-8209-40CE-8828-300C1D48D70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6" name="TextBox 6835">
          <a:extLst>
            <a:ext uri="{FF2B5EF4-FFF2-40B4-BE49-F238E27FC236}">
              <a16:creationId xmlns:a16="http://schemas.microsoft.com/office/drawing/2014/main" id="{4E9DECB4-D87A-4D23-905F-0A08BD67A17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:a16="http://schemas.microsoft.com/office/drawing/2014/main" id="{5F9EEE4F-CBCB-4115-888D-3E17C6532B3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8" name="TextBox 6837">
          <a:extLst>
            <a:ext uri="{FF2B5EF4-FFF2-40B4-BE49-F238E27FC236}">
              <a16:creationId xmlns:a16="http://schemas.microsoft.com/office/drawing/2014/main" id="{F60BD2FB-8513-4975-BF79-D4E7B9E23A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39" name="TextBox 6838">
          <a:extLst>
            <a:ext uri="{FF2B5EF4-FFF2-40B4-BE49-F238E27FC236}">
              <a16:creationId xmlns:a16="http://schemas.microsoft.com/office/drawing/2014/main" id="{633F782A-599C-4C67-9C27-3894B442D4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:a16="http://schemas.microsoft.com/office/drawing/2014/main" id="{D00C7444-DBC8-466B-BA8F-F222D0DD8B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1" name="TextBox 6840">
          <a:extLst>
            <a:ext uri="{FF2B5EF4-FFF2-40B4-BE49-F238E27FC236}">
              <a16:creationId xmlns:a16="http://schemas.microsoft.com/office/drawing/2014/main" id="{D891CC0C-C328-4E74-AD61-842079523A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2" name="TextBox 6841">
          <a:extLst>
            <a:ext uri="{FF2B5EF4-FFF2-40B4-BE49-F238E27FC236}">
              <a16:creationId xmlns:a16="http://schemas.microsoft.com/office/drawing/2014/main" id="{0D0D8E02-7E34-4843-AE86-2F877BB8337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id="{6C4EE9CB-8F53-4678-8A55-C137C85ED6A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4" name="TextBox 6843">
          <a:extLst>
            <a:ext uri="{FF2B5EF4-FFF2-40B4-BE49-F238E27FC236}">
              <a16:creationId xmlns:a16="http://schemas.microsoft.com/office/drawing/2014/main" id="{75B2DA87-6A63-4663-A651-6D437310D80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5" name="TextBox 6844">
          <a:extLst>
            <a:ext uri="{FF2B5EF4-FFF2-40B4-BE49-F238E27FC236}">
              <a16:creationId xmlns:a16="http://schemas.microsoft.com/office/drawing/2014/main" id="{148952F2-530B-4F7F-8425-956D66A7A1A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id="{C726A4FA-ECA4-489F-AFF5-36BF1C2FDC4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7" name="TextBox 6846">
          <a:extLst>
            <a:ext uri="{FF2B5EF4-FFF2-40B4-BE49-F238E27FC236}">
              <a16:creationId xmlns:a16="http://schemas.microsoft.com/office/drawing/2014/main" id="{6724EF04-0962-4C9B-A114-6475045AAE8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8" name="TextBox 6847">
          <a:extLst>
            <a:ext uri="{FF2B5EF4-FFF2-40B4-BE49-F238E27FC236}">
              <a16:creationId xmlns:a16="http://schemas.microsoft.com/office/drawing/2014/main" id="{F02B82CA-3563-44EF-97A3-CB8137DDA1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id="{D0F49324-B959-4DFF-9A1D-275690C7594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0" name="TextBox 6849">
          <a:extLst>
            <a:ext uri="{FF2B5EF4-FFF2-40B4-BE49-F238E27FC236}">
              <a16:creationId xmlns:a16="http://schemas.microsoft.com/office/drawing/2014/main" id="{DCE647BC-60C6-4411-BD9F-D1D86EA1C5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1" name="TextBox 6850">
          <a:extLst>
            <a:ext uri="{FF2B5EF4-FFF2-40B4-BE49-F238E27FC236}">
              <a16:creationId xmlns:a16="http://schemas.microsoft.com/office/drawing/2014/main" id="{5CD060F7-EC1B-48D9-9FD4-8C4BD362B8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:a16="http://schemas.microsoft.com/office/drawing/2014/main" id="{C5408B15-0791-4C7E-A9CE-102A7A689E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3" name="TextBox 6852">
          <a:extLst>
            <a:ext uri="{FF2B5EF4-FFF2-40B4-BE49-F238E27FC236}">
              <a16:creationId xmlns:a16="http://schemas.microsoft.com/office/drawing/2014/main" id="{1B917709-F923-4F8D-BE70-A5C9D148B4A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4" name="TextBox 6853">
          <a:extLst>
            <a:ext uri="{FF2B5EF4-FFF2-40B4-BE49-F238E27FC236}">
              <a16:creationId xmlns:a16="http://schemas.microsoft.com/office/drawing/2014/main" id="{E93116F8-E243-458A-AE48-B9756D628C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id="{AEE09036-CA29-48E0-B16D-F4877BC539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6" name="TextBox 6855">
          <a:extLst>
            <a:ext uri="{FF2B5EF4-FFF2-40B4-BE49-F238E27FC236}">
              <a16:creationId xmlns:a16="http://schemas.microsoft.com/office/drawing/2014/main" id="{191D63B0-F544-4A5C-8486-C85FBDB55E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7" name="TextBox 6856">
          <a:extLst>
            <a:ext uri="{FF2B5EF4-FFF2-40B4-BE49-F238E27FC236}">
              <a16:creationId xmlns:a16="http://schemas.microsoft.com/office/drawing/2014/main" id="{29BADF5D-DEC8-4754-9BE7-0E8DF53F57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id="{6C79F73C-EA4E-405E-98E5-683ECD40AB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59" name="TextBox 6858">
          <a:extLst>
            <a:ext uri="{FF2B5EF4-FFF2-40B4-BE49-F238E27FC236}">
              <a16:creationId xmlns:a16="http://schemas.microsoft.com/office/drawing/2014/main" id="{F521187B-5FAC-45E6-ADB9-9BF1C3BB81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0" name="TextBox 6859">
          <a:extLst>
            <a:ext uri="{FF2B5EF4-FFF2-40B4-BE49-F238E27FC236}">
              <a16:creationId xmlns:a16="http://schemas.microsoft.com/office/drawing/2014/main" id="{9CE2A4DA-D2E6-4266-B4AE-3456838705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:a16="http://schemas.microsoft.com/office/drawing/2014/main" id="{C853A14D-AE52-4EBE-B7B4-409A303900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2" name="TextBox 6861">
          <a:extLst>
            <a:ext uri="{FF2B5EF4-FFF2-40B4-BE49-F238E27FC236}">
              <a16:creationId xmlns:a16="http://schemas.microsoft.com/office/drawing/2014/main" id="{12D7869D-EEFA-4558-9C5A-71F5237E1A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3" name="TextBox 6862">
          <a:extLst>
            <a:ext uri="{FF2B5EF4-FFF2-40B4-BE49-F238E27FC236}">
              <a16:creationId xmlns:a16="http://schemas.microsoft.com/office/drawing/2014/main" id="{72466709-A2CD-4598-A7A6-54AA2C6D97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:a16="http://schemas.microsoft.com/office/drawing/2014/main" id="{BEDC53AA-4453-494D-B1E0-08BFC64C0E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5" name="TextBox 6864">
          <a:extLst>
            <a:ext uri="{FF2B5EF4-FFF2-40B4-BE49-F238E27FC236}">
              <a16:creationId xmlns:a16="http://schemas.microsoft.com/office/drawing/2014/main" id="{6FAB78FC-FD91-4701-9B77-E4AD46B99B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6" name="TextBox 6865">
          <a:extLst>
            <a:ext uri="{FF2B5EF4-FFF2-40B4-BE49-F238E27FC236}">
              <a16:creationId xmlns:a16="http://schemas.microsoft.com/office/drawing/2014/main" id="{68886E36-93A6-494B-873D-54F5E5E010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id="{5BC30934-4790-46EA-BFFD-6EF3878CB9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8" name="TextBox 6867">
          <a:extLst>
            <a:ext uri="{FF2B5EF4-FFF2-40B4-BE49-F238E27FC236}">
              <a16:creationId xmlns:a16="http://schemas.microsoft.com/office/drawing/2014/main" id="{8ACC8853-D359-4207-8416-E806DD2ED6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69" name="TextBox 6868">
          <a:extLst>
            <a:ext uri="{FF2B5EF4-FFF2-40B4-BE49-F238E27FC236}">
              <a16:creationId xmlns:a16="http://schemas.microsoft.com/office/drawing/2014/main" id="{DB66F4F8-79C9-47B1-8169-DC23FC82CC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id="{F51DF6D4-33B3-493D-9FA4-7D14BFA46A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1" name="TextBox 6870">
          <a:extLst>
            <a:ext uri="{FF2B5EF4-FFF2-40B4-BE49-F238E27FC236}">
              <a16:creationId xmlns:a16="http://schemas.microsoft.com/office/drawing/2014/main" id="{E4E356C7-F921-425B-B9B6-552F815495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2" name="TextBox 6871">
          <a:extLst>
            <a:ext uri="{FF2B5EF4-FFF2-40B4-BE49-F238E27FC236}">
              <a16:creationId xmlns:a16="http://schemas.microsoft.com/office/drawing/2014/main" id="{E245A714-049B-4CD2-B5BE-65B33FE96E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:a16="http://schemas.microsoft.com/office/drawing/2014/main" id="{0119E640-CBE0-4A49-A4A3-7C8DEA7D96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4" name="TextBox 6873">
          <a:extLst>
            <a:ext uri="{FF2B5EF4-FFF2-40B4-BE49-F238E27FC236}">
              <a16:creationId xmlns:a16="http://schemas.microsoft.com/office/drawing/2014/main" id="{E9B0FE4C-611B-4FCF-916E-9D5ADC18B8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5" name="TextBox 6874">
          <a:extLst>
            <a:ext uri="{FF2B5EF4-FFF2-40B4-BE49-F238E27FC236}">
              <a16:creationId xmlns:a16="http://schemas.microsoft.com/office/drawing/2014/main" id="{641A99D6-C73A-4811-B072-CC735FB868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id="{437B3E52-B4FF-42A9-8836-1D520A2383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7" name="TextBox 6876">
          <a:extLst>
            <a:ext uri="{FF2B5EF4-FFF2-40B4-BE49-F238E27FC236}">
              <a16:creationId xmlns:a16="http://schemas.microsoft.com/office/drawing/2014/main" id="{D35DF00F-4757-4B83-B1FD-5C80843603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8" name="TextBox 6877">
          <a:extLst>
            <a:ext uri="{FF2B5EF4-FFF2-40B4-BE49-F238E27FC236}">
              <a16:creationId xmlns:a16="http://schemas.microsoft.com/office/drawing/2014/main" id="{636D2FC5-B446-4BF6-8942-BB713C743A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id="{B9F4F066-E929-45EA-A72D-91A23810AD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0" name="TextBox 6879">
          <a:extLst>
            <a:ext uri="{FF2B5EF4-FFF2-40B4-BE49-F238E27FC236}">
              <a16:creationId xmlns:a16="http://schemas.microsoft.com/office/drawing/2014/main" id="{F673B55D-D189-4B76-9862-C5F664B9B4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1" name="TextBox 6880">
          <a:extLst>
            <a:ext uri="{FF2B5EF4-FFF2-40B4-BE49-F238E27FC236}">
              <a16:creationId xmlns:a16="http://schemas.microsoft.com/office/drawing/2014/main" id="{26DB3FF1-21F4-4AE9-8240-D2C170EFFC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id="{4648FF8F-F6AF-4BAB-B36C-91C46EC6A1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3" name="TextBox 6882">
          <a:extLst>
            <a:ext uri="{FF2B5EF4-FFF2-40B4-BE49-F238E27FC236}">
              <a16:creationId xmlns:a16="http://schemas.microsoft.com/office/drawing/2014/main" id="{C28E81ED-A1A3-4571-87A1-79EACEC3A0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4" name="TextBox 6883">
          <a:extLst>
            <a:ext uri="{FF2B5EF4-FFF2-40B4-BE49-F238E27FC236}">
              <a16:creationId xmlns:a16="http://schemas.microsoft.com/office/drawing/2014/main" id="{B865255D-AEE5-4F23-8954-8DDB66B5DE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:a16="http://schemas.microsoft.com/office/drawing/2014/main" id="{A1ACB446-47CA-4EA6-945E-88E4D3F0AA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6" name="TextBox 6885">
          <a:extLst>
            <a:ext uri="{FF2B5EF4-FFF2-40B4-BE49-F238E27FC236}">
              <a16:creationId xmlns:a16="http://schemas.microsoft.com/office/drawing/2014/main" id="{6804AB4E-416B-4F26-B92C-9881DD8F3F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7" name="TextBox 6886">
          <a:extLst>
            <a:ext uri="{FF2B5EF4-FFF2-40B4-BE49-F238E27FC236}">
              <a16:creationId xmlns:a16="http://schemas.microsoft.com/office/drawing/2014/main" id="{9B49AD01-9348-4208-A794-916E231435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:a16="http://schemas.microsoft.com/office/drawing/2014/main" id="{210220B3-C891-4641-9774-D654E492C1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89" name="TextBox 6888">
          <a:extLst>
            <a:ext uri="{FF2B5EF4-FFF2-40B4-BE49-F238E27FC236}">
              <a16:creationId xmlns:a16="http://schemas.microsoft.com/office/drawing/2014/main" id="{318ABE56-2C9D-4649-8174-A32CFCCDBA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0" name="TextBox 6889">
          <a:extLst>
            <a:ext uri="{FF2B5EF4-FFF2-40B4-BE49-F238E27FC236}">
              <a16:creationId xmlns:a16="http://schemas.microsoft.com/office/drawing/2014/main" id="{AA390C88-A4C3-4726-B03C-B91D4CF1C0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id="{07D4988D-B802-4572-9ACB-295A023357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2" name="TextBox 6891">
          <a:extLst>
            <a:ext uri="{FF2B5EF4-FFF2-40B4-BE49-F238E27FC236}">
              <a16:creationId xmlns:a16="http://schemas.microsoft.com/office/drawing/2014/main" id="{17C7D5B1-3EB9-4CA2-A1DC-B17A99C64A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3" name="TextBox 6892">
          <a:extLst>
            <a:ext uri="{FF2B5EF4-FFF2-40B4-BE49-F238E27FC236}">
              <a16:creationId xmlns:a16="http://schemas.microsoft.com/office/drawing/2014/main" id="{4B4EBB18-A86B-493F-BA83-99E7DA1323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id="{B8324BFB-1496-4724-97ED-514CBA6166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5" name="TextBox 6894">
          <a:extLst>
            <a:ext uri="{FF2B5EF4-FFF2-40B4-BE49-F238E27FC236}">
              <a16:creationId xmlns:a16="http://schemas.microsoft.com/office/drawing/2014/main" id="{D7C8E9AC-F9EB-485C-B98E-D16FC2C159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6" name="TextBox 6895">
          <a:extLst>
            <a:ext uri="{FF2B5EF4-FFF2-40B4-BE49-F238E27FC236}">
              <a16:creationId xmlns:a16="http://schemas.microsoft.com/office/drawing/2014/main" id="{35F0DE61-A55F-42F6-A262-7BAFA47270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:a16="http://schemas.microsoft.com/office/drawing/2014/main" id="{8D4CC9B0-FB77-4B93-9688-8012DA08D3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8" name="TextBox 6897">
          <a:extLst>
            <a:ext uri="{FF2B5EF4-FFF2-40B4-BE49-F238E27FC236}">
              <a16:creationId xmlns:a16="http://schemas.microsoft.com/office/drawing/2014/main" id="{739E2F41-C88D-4C6B-80C1-4A07C81BBD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899" name="TextBox 6898">
          <a:extLst>
            <a:ext uri="{FF2B5EF4-FFF2-40B4-BE49-F238E27FC236}">
              <a16:creationId xmlns:a16="http://schemas.microsoft.com/office/drawing/2014/main" id="{6F0F948F-8213-48B5-9109-00A8F9F66C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id="{8262741B-FF30-47A8-8BAC-2F11E79AB34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1" name="TextBox 6900">
          <a:extLst>
            <a:ext uri="{FF2B5EF4-FFF2-40B4-BE49-F238E27FC236}">
              <a16:creationId xmlns:a16="http://schemas.microsoft.com/office/drawing/2014/main" id="{42676034-D6FA-4DAF-909A-0ACFC13192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2" name="TextBox 6901">
          <a:extLst>
            <a:ext uri="{FF2B5EF4-FFF2-40B4-BE49-F238E27FC236}">
              <a16:creationId xmlns:a16="http://schemas.microsoft.com/office/drawing/2014/main" id="{D43C95A4-649F-4BC8-A121-E0926A9F95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id="{1A584B46-166E-4228-8D0A-5426AF6AA2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4" name="TextBox 6903">
          <a:extLst>
            <a:ext uri="{FF2B5EF4-FFF2-40B4-BE49-F238E27FC236}">
              <a16:creationId xmlns:a16="http://schemas.microsoft.com/office/drawing/2014/main" id="{994EE2F4-5411-4BBB-8ACB-3DC550D868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5" name="TextBox 6904">
          <a:extLst>
            <a:ext uri="{FF2B5EF4-FFF2-40B4-BE49-F238E27FC236}">
              <a16:creationId xmlns:a16="http://schemas.microsoft.com/office/drawing/2014/main" id="{20772AD4-58AB-4273-8942-C7E3067F04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id="{A51F3E84-0F1C-42D4-96CE-D8BCF12272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7" name="TextBox 6906">
          <a:extLst>
            <a:ext uri="{FF2B5EF4-FFF2-40B4-BE49-F238E27FC236}">
              <a16:creationId xmlns:a16="http://schemas.microsoft.com/office/drawing/2014/main" id="{DBC7A041-6347-486A-9640-AE203FB41D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8" name="TextBox 6907">
          <a:extLst>
            <a:ext uri="{FF2B5EF4-FFF2-40B4-BE49-F238E27FC236}">
              <a16:creationId xmlns:a16="http://schemas.microsoft.com/office/drawing/2014/main" id="{DEFE3B75-B8D4-47FF-B639-9E0E84D55A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:a16="http://schemas.microsoft.com/office/drawing/2014/main" id="{81D4C1B5-E1C4-4E1F-A489-CA085E663CA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0" name="TextBox 6909">
          <a:extLst>
            <a:ext uri="{FF2B5EF4-FFF2-40B4-BE49-F238E27FC236}">
              <a16:creationId xmlns:a16="http://schemas.microsoft.com/office/drawing/2014/main" id="{5606FAAD-ED16-4FA7-B704-7286C5659C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1" name="TextBox 6910">
          <a:extLst>
            <a:ext uri="{FF2B5EF4-FFF2-40B4-BE49-F238E27FC236}">
              <a16:creationId xmlns:a16="http://schemas.microsoft.com/office/drawing/2014/main" id="{8DE71824-B3A1-4ADA-89EE-786804BD4D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:a16="http://schemas.microsoft.com/office/drawing/2014/main" id="{0AEC0A81-9865-4D88-BEF8-91D539E3D3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3" name="TextBox 6912">
          <a:extLst>
            <a:ext uri="{FF2B5EF4-FFF2-40B4-BE49-F238E27FC236}">
              <a16:creationId xmlns:a16="http://schemas.microsoft.com/office/drawing/2014/main" id="{E75BC2D3-8FF7-4847-8E15-2255CA1FB6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4" name="TextBox 6913">
          <a:extLst>
            <a:ext uri="{FF2B5EF4-FFF2-40B4-BE49-F238E27FC236}">
              <a16:creationId xmlns:a16="http://schemas.microsoft.com/office/drawing/2014/main" id="{88B117AF-7E3B-44B6-9CAC-45A8C74986B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id="{49318AEE-5F16-4250-A5D5-1C90244242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6" name="TextBox 6915">
          <a:extLst>
            <a:ext uri="{FF2B5EF4-FFF2-40B4-BE49-F238E27FC236}">
              <a16:creationId xmlns:a16="http://schemas.microsoft.com/office/drawing/2014/main" id="{944EC565-0229-4D1F-8DCF-C371331FCC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7" name="TextBox 6916">
          <a:extLst>
            <a:ext uri="{FF2B5EF4-FFF2-40B4-BE49-F238E27FC236}">
              <a16:creationId xmlns:a16="http://schemas.microsoft.com/office/drawing/2014/main" id="{37450B49-68AC-416F-888E-B29B2AD541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id="{BB850CB5-1FBE-4058-9493-95B06BCF79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19" name="TextBox 6918">
          <a:extLst>
            <a:ext uri="{FF2B5EF4-FFF2-40B4-BE49-F238E27FC236}">
              <a16:creationId xmlns:a16="http://schemas.microsoft.com/office/drawing/2014/main" id="{2BFC928F-E181-4961-9E03-F59BADBBA6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0" name="TextBox 6919">
          <a:extLst>
            <a:ext uri="{FF2B5EF4-FFF2-40B4-BE49-F238E27FC236}">
              <a16:creationId xmlns:a16="http://schemas.microsoft.com/office/drawing/2014/main" id="{AF405E56-1405-4C89-AA6A-8286E7C57B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id="{650045BA-0806-43D6-8FF4-042FCE4435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2" name="TextBox 6921">
          <a:extLst>
            <a:ext uri="{FF2B5EF4-FFF2-40B4-BE49-F238E27FC236}">
              <a16:creationId xmlns:a16="http://schemas.microsoft.com/office/drawing/2014/main" id="{A0668869-007F-4A77-87E6-BB57E8F3C2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3" name="TextBox 6922">
          <a:extLst>
            <a:ext uri="{FF2B5EF4-FFF2-40B4-BE49-F238E27FC236}">
              <a16:creationId xmlns:a16="http://schemas.microsoft.com/office/drawing/2014/main" id="{25319855-6573-4F32-BB52-96E21F55FD2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:a16="http://schemas.microsoft.com/office/drawing/2014/main" id="{8B23B242-D929-46EF-ACD9-6BDBBBA888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5" name="TextBox 6924">
          <a:extLst>
            <a:ext uri="{FF2B5EF4-FFF2-40B4-BE49-F238E27FC236}">
              <a16:creationId xmlns:a16="http://schemas.microsoft.com/office/drawing/2014/main" id="{1A1E9B30-9036-4BA8-8D7F-D0375CAFAD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6" name="TextBox 6925">
          <a:extLst>
            <a:ext uri="{FF2B5EF4-FFF2-40B4-BE49-F238E27FC236}">
              <a16:creationId xmlns:a16="http://schemas.microsoft.com/office/drawing/2014/main" id="{E63E306A-B244-450D-A3C1-66F2E01FFB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:a16="http://schemas.microsoft.com/office/drawing/2014/main" id="{FB72521F-AF43-4A33-B07E-329DA3B8A7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8" name="TextBox 6927">
          <a:extLst>
            <a:ext uri="{FF2B5EF4-FFF2-40B4-BE49-F238E27FC236}">
              <a16:creationId xmlns:a16="http://schemas.microsoft.com/office/drawing/2014/main" id="{74B18620-53BD-48A3-8F8F-9BA4BAC514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29" name="TextBox 6928">
          <a:extLst>
            <a:ext uri="{FF2B5EF4-FFF2-40B4-BE49-F238E27FC236}">
              <a16:creationId xmlns:a16="http://schemas.microsoft.com/office/drawing/2014/main" id="{77FD8703-89DC-46A6-B998-F9D6115461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:a16="http://schemas.microsoft.com/office/drawing/2014/main" id="{E6D01377-4AB0-4371-AF28-D78272EC35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1" name="TextBox 6930">
          <a:extLst>
            <a:ext uri="{FF2B5EF4-FFF2-40B4-BE49-F238E27FC236}">
              <a16:creationId xmlns:a16="http://schemas.microsoft.com/office/drawing/2014/main" id="{0BC86EBF-85B5-45D2-9FDF-E05E8F1C8D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2" name="TextBox 6931">
          <a:extLst>
            <a:ext uri="{FF2B5EF4-FFF2-40B4-BE49-F238E27FC236}">
              <a16:creationId xmlns:a16="http://schemas.microsoft.com/office/drawing/2014/main" id="{24651FA1-CC87-469E-9527-5332ADE603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id="{68AB18AF-B971-4194-B16E-66FA896864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4" name="TextBox 6933">
          <a:extLst>
            <a:ext uri="{FF2B5EF4-FFF2-40B4-BE49-F238E27FC236}">
              <a16:creationId xmlns:a16="http://schemas.microsoft.com/office/drawing/2014/main" id="{3AE3E02B-D430-4715-A829-2642C99C38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5" name="TextBox 6934">
          <a:extLst>
            <a:ext uri="{FF2B5EF4-FFF2-40B4-BE49-F238E27FC236}">
              <a16:creationId xmlns:a16="http://schemas.microsoft.com/office/drawing/2014/main" id="{704ADA66-D1A9-49E7-98B6-7466493A61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id="{E8ACBE78-FE96-479B-8C68-C9A54706D3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7" name="TextBox 6936">
          <a:extLst>
            <a:ext uri="{FF2B5EF4-FFF2-40B4-BE49-F238E27FC236}">
              <a16:creationId xmlns:a16="http://schemas.microsoft.com/office/drawing/2014/main" id="{8A974290-28C6-4235-A97B-F191A2C9D5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8" name="TextBox 6937">
          <a:extLst>
            <a:ext uri="{FF2B5EF4-FFF2-40B4-BE49-F238E27FC236}">
              <a16:creationId xmlns:a16="http://schemas.microsoft.com/office/drawing/2014/main" id="{3311CCDC-AFF0-429D-BE0F-CF210A352C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:a16="http://schemas.microsoft.com/office/drawing/2014/main" id="{ED9CADAE-C4D2-4F68-B522-A0B6EC0BDA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0" name="TextBox 6939">
          <a:extLst>
            <a:ext uri="{FF2B5EF4-FFF2-40B4-BE49-F238E27FC236}">
              <a16:creationId xmlns:a16="http://schemas.microsoft.com/office/drawing/2014/main" id="{AC0D04B4-C6E8-4326-814A-7D68D873B4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1" name="TextBox 6940">
          <a:extLst>
            <a:ext uri="{FF2B5EF4-FFF2-40B4-BE49-F238E27FC236}">
              <a16:creationId xmlns:a16="http://schemas.microsoft.com/office/drawing/2014/main" id="{4DE2C693-1F57-475E-9F33-04856E4930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:a16="http://schemas.microsoft.com/office/drawing/2014/main" id="{CB5B9A2A-EE2F-40C3-85FE-2335F3127B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3" name="TextBox 6942">
          <a:extLst>
            <a:ext uri="{FF2B5EF4-FFF2-40B4-BE49-F238E27FC236}">
              <a16:creationId xmlns:a16="http://schemas.microsoft.com/office/drawing/2014/main" id="{21F3E04F-C899-481D-BAC2-58D8C3F52E8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4" name="TextBox 6943">
          <a:extLst>
            <a:ext uri="{FF2B5EF4-FFF2-40B4-BE49-F238E27FC236}">
              <a16:creationId xmlns:a16="http://schemas.microsoft.com/office/drawing/2014/main" id="{1FC0EF88-A13E-4F47-8D59-94131FDF31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:a16="http://schemas.microsoft.com/office/drawing/2014/main" id="{85FE22CA-862F-4B08-AE7C-04564182EF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6" name="TextBox 6945">
          <a:extLst>
            <a:ext uri="{FF2B5EF4-FFF2-40B4-BE49-F238E27FC236}">
              <a16:creationId xmlns:a16="http://schemas.microsoft.com/office/drawing/2014/main" id="{49D58B74-BFD3-44FD-8C25-3BA6E6F709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7" name="TextBox 6946">
          <a:extLst>
            <a:ext uri="{FF2B5EF4-FFF2-40B4-BE49-F238E27FC236}">
              <a16:creationId xmlns:a16="http://schemas.microsoft.com/office/drawing/2014/main" id="{5401CD9A-4A0A-4231-A9AB-ED46EFB532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:a16="http://schemas.microsoft.com/office/drawing/2014/main" id="{BFBAEE7E-BE39-455E-8FDE-C61DF9E954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49" name="TextBox 6948">
          <a:extLst>
            <a:ext uri="{FF2B5EF4-FFF2-40B4-BE49-F238E27FC236}">
              <a16:creationId xmlns:a16="http://schemas.microsoft.com/office/drawing/2014/main" id="{111EC480-1AE5-46DC-B181-678117C68B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0" name="TextBox 6949">
          <a:extLst>
            <a:ext uri="{FF2B5EF4-FFF2-40B4-BE49-F238E27FC236}">
              <a16:creationId xmlns:a16="http://schemas.microsoft.com/office/drawing/2014/main" id="{87D2A22C-6F08-4807-8773-D5750EECFA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:a16="http://schemas.microsoft.com/office/drawing/2014/main" id="{DFA02AA2-2D44-4DBE-AA52-4AE5677BAB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2" name="TextBox 6951">
          <a:extLst>
            <a:ext uri="{FF2B5EF4-FFF2-40B4-BE49-F238E27FC236}">
              <a16:creationId xmlns:a16="http://schemas.microsoft.com/office/drawing/2014/main" id="{32214FB8-EA5C-45DA-933E-B8FF1823E9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3" name="TextBox 6952">
          <a:extLst>
            <a:ext uri="{FF2B5EF4-FFF2-40B4-BE49-F238E27FC236}">
              <a16:creationId xmlns:a16="http://schemas.microsoft.com/office/drawing/2014/main" id="{4E27149B-5409-4C10-99F0-C2464C9E65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:a16="http://schemas.microsoft.com/office/drawing/2014/main" id="{9FA2AC1D-5D0D-4A85-AE23-F0B062AC53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5" name="TextBox 6954">
          <a:extLst>
            <a:ext uri="{FF2B5EF4-FFF2-40B4-BE49-F238E27FC236}">
              <a16:creationId xmlns:a16="http://schemas.microsoft.com/office/drawing/2014/main" id="{99E713FF-D850-420D-A171-53890D2C23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6" name="TextBox 6955">
          <a:extLst>
            <a:ext uri="{FF2B5EF4-FFF2-40B4-BE49-F238E27FC236}">
              <a16:creationId xmlns:a16="http://schemas.microsoft.com/office/drawing/2014/main" id="{2E82692C-B94C-4DAC-81F0-3DA38E4D67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id="{9259EC72-6A3D-40B9-A40A-DF4D21FC03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8" name="TextBox 6957">
          <a:extLst>
            <a:ext uri="{FF2B5EF4-FFF2-40B4-BE49-F238E27FC236}">
              <a16:creationId xmlns:a16="http://schemas.microsoft.com/office/drawing/2014/main" id="{72A4F033-13B2-4196-A7EE-779C91232C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59" name="TextBox 6958">
          <a:extLst>
            <a:ext uri="{FF2B5EF4-FFF2-40B4-BE49-F238E27FC236}">
              <a16:creationId xmlns:a16="http://schemas.microsoft.com/office/drawing/2014/main" id="{7E050DEA-7418-4F50-B3C4-3708E9B8F3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:a16="http://schemas.microsoft.com/office/drawing/2014/main" id="{0CD3975E-45C4-47DC-8A4A-A514E80F91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1" name="TextBox 6960">
          <a:extLst>
            <a:ext uri="{FF2B5EF4-FFF2-40B4-BE49-F238E27FC236}">
              <a16:creationId xmlns:a16="http://schemas.microsoft.com/office/drawing/2014/main" id="{5B3C21F7-F0C9-4E2F-A64A-1A4FEF5A48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2" name="TextBox 6961">
          <a:extLst>
            <a:ext uri="{FF2B5EF4-FFF2-40B4-BE49-F238E27FC236}">
              <a16:creationId xmlns:a16="http://schemas.microsoft.com/office/drawing/2014/main" id="{3BC6D608-8FA5-4DA5-BBFF-FD98C4FC5E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id="{C20AC8D4-0EB6-471B-B209-22AB59E03A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4" name="TextBox 6963">
          <a:extLst>
            <a:ext uri="{FF2B5EF4-FFF2-40B4-BE49-F238E27FC236}">
              <a16:creationId xmlns:a16="http://schemas.microsoft.com/office/drawing/2014/main" id="{D5DE4E9F-6145-4CEC-B36F-8E25A29CD0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5" name="TextBox 6964">
          <a:extLst>
            <a:ext uri="{FF2B5EF4-FFF2-40B4-BE49-F238E27FC236}">
              <a16:creationId xmlns:a16="http://schemas.microsoft.com/office/drawing/2014/main" id="{8F92ED72-6FB8-4B5A-BE37-B713DB9C21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:a16="http://schemas.microsoft.com/office/drawing/2014/main" id="{D58953C4-E14A-428A-B489-0B204D8741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7" name="TextBox 6966">
          <a:extLst>
            <a:ext uri="{FF2B5EF4-FFF2-40B4-BE49-F238E27FC236}">
              <a16:creationId xmlns:a16="http://schemas.microsoft.com/office/drawing/2014/main" id="{77FDD5F9-9D99-4CDB-ABAB-7919060B07A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8" name="TextBox 6967">
          <a:extLst>
            <a:ext uri="{FF2B5EF4-FFF2-40B4-BE49-F238E27FC236}">
              <a16:creationId xmlns:a16="http://schemas.microsoft.com/office/drawing/2014/main" id="{EE9B65A4-DD32-463B-B395-39A271A12E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:a16="http://schemas.microsoft.com/office/drawing/2014/main" id="{96F49C99-59DB-4E40-B3F9-996F41E1C9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0" name="TextBox 6969">
          <a:extLst>
            <a:ext uri="{FF2B5EF4-FFF2-40B4-BE49-F238E27FC236}">
              <a16:creationId xmlns:a16="http://schemas.microsoft.com/office/drawing/2014/main" id="{1F4A6702-CB8B-49A0-BF94-0DF59308EF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1" name="TextBox 6970">
          <a:extLst>
            <a:ext uri="{FF2B5EF4-FFF2-40B4-BE49-F238E27FC236}">
              <a16:creationId xmlns:a16="http://schemas.microsoft.com/office/drawing/2014/main" id="{F7000E35-3503-4D26-9CF4-F354972333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id="{E3B6AFC8-6D9B-4D33-B292-06B80EFC60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3" name="TextBox 6972">
          <a:extLst>
            <a:ext uri="{FF2B5EF4-FFF2-40B4-BE49-F238E27FC236}">
              <a16:creationId xmlns:a16="http://schemas.microsoft.com/office/drawing/2014/main" id="{82C1F139-F99C-4EDB-8C2E-E58333006A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4" name="TextBox 6973">
          <a:extLst>
            <a:ext uri="{FF2B5EF4-FFF2-40B4-BE49-F238E27FC236}">
              <a16:creationId xmlns:a16="http://schemas.microsoft.com/office/drawing/2014/main" id="{39801510-49C7-478A-B3C9-2C314273E4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:a16="http://schemas.microsoft.com/office/drawing/2014/main" id="{85AFD64F-E7B9-469A-BD8D-B7310E2E82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6" name="TextBox 6975">
          <a:extLst>
            <a:ext uri="{FF2B5EF4-FFF2-40B4-BE49-F238E27FC236}">
              <a16:creationId xmlns:a16="http://schemas.microsoft.com/office/drawing/2014/main" id="{76699EA7-0008-4853-A8B8-64274EBC90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7" name="TextBox 6976">
          <a:extLst>
            <a:ext uri="{FF2B5EF4-FFF2-40B4-BE49-F238E27FC236}">
              <a16:creationId xmlns:a16="http://schemas.microsoft.com/office/drawing/2014/main" id="{2B1A35B2-9633-4B52-98DD-6F1A18E180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:a16="http://schemas.microsoft.com/office/drawing/2014/main" id="{D0165617-D475-468A-8373-DFCCF3899A9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79" name="TextBox 6978">
          <a:extLst>
            <a:ext uri="{FF2B5EF4-FFF2-40B4-BE49-F238E27FC236}">
              <a16:creationId xmlns:a16="http://schemas.microsoft.com/office/drawing/2014/main" id="{97309C95-8736-4FBC-A8DE-20A64A5C134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0" name="TextBox 6979">
          <a:extLst>
            <a:ext uri="{FF2B5EF4-FFF2-40B4-BE49-F238E27FC236}">
              <a16:creationId xmlns:a16="http://schemas.microsoft.com/office/drawing/2014/main" id="{892F9CFD-DED3-43EA-8785-E69EA2BC21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id="{DA645F8C-C119-4354-AD55-DA9414F488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2" name="TextBox 6981">
          <a:extLst>
            <a:ext uri="{FF2B5EF4-FFF2-40B4-BE49-F238E27FC236}">
              <a16:creationId xmlns:a16="http://schemas.microsoft.com/office/drawing/2014/main" id="{00D0D604-D849-4E36-AAAD-0819A7E7F5C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3" name="TextBox 6982">
          <a:extLst>
            <a:ext uri="{FF2B5EF4-FFF2-40B4-BE49-F238E27FC236}">
              <a16:creationId xmlns:a16="http://schemas.microsoft.com/office/drawing/2014/main" id="{888B7EAF-1467-4360-A818-4143238746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:a16="http://schemas.microsoft.com/office/drawing/2014/main" id="{05497592-29D2-43BF-A87B-011C9C5735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5" name="TextBox 6984">
          <a:extLst>
            <a:ext uri="{FF2B5EF4-FFF2-40B4-BE49-F238E27FC236}">
              <a16:creationId xmlns:a16="http://schemas.microsoft.com/office/drawing/2014/main" id="{B47FF521-62A2-49AC-A40A-2EB30AE037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6" name="TextBox 6985">
          <a:extLst>
            <a:ext uri="{FF2B5EF4-FFF2-40B4-BE49-F238E27FC236}">
              <a16:creationId xmlns:a16="http://schemas.microsoft.com/office/drawing/2014/main" id="{CEBC3AFE-20F5-415D-8241-8506A05859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id="{E8EBA29A-4D33-4365-93EB-C2B5E46845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8" name="TextBox 6987">
          <a:extLst>
            <a:ext uri="{FF2B5EF4-FFF2-40B4-BE49-F238E27FC236}">
              <a16:creationId xmlns:a16="http://schemas.microsoft.com/office/drawing/2014/main" id="{DC2293D8-7F36-4F6C-BD39-BB0BAD4731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89" name="TextBox 6988">
          <a:extLst>
            <a:ext uri="{FF2B5EF4-FFF2-40B4-BE49-F238E27FC236}">
              <a16:creationId xmlns:a16="http://schemas.microsoft.com/office/drawing/2014/main" id="{A3242297-CF7B-4A6C-8E59-096D8680058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:a16="http://schemas.microsoft.com/office/drawing/2014/main" id="{32A7B492-DA4A-4A9D-AC62-A8106A21D33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91" name="TextBox 6990">
          <a:extLst>
            <a:ext uri="{FF2B5EF4-FFF2-40B4-BE49-F238E27FC236}">
              <a16:creationId xmlns:a16="http://schemas.microsoft.com/office/drawing/2014/main" id="{28A049D9-86A7-498B-84F1-4C9828657AC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92" name="TextBox 6991">
          <a:extLst>
            <a:ext uri="{FF2B5EF4-FFF2-40B4-BE49-F238E27FC236}">
              <a16:creationId xmlns:a16="http://schemas.microsoft.com/office/drawing/2014/main" id="{F202DB5A-0593-44F8-878C-C2A07C1ADD0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:a16="http://schemas.microsoft.com/office/drawing/2014/main" id="{AFF1F03E-D8C3-4898-9098-C51700C9DF5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6994" name="TextBox 6993">
          <a:extLst>
            <a:ext uri="{FF2B5EF4-FFF2-40B4-BE49-F238E27FC236}">
              <a16:creationId xmlns:a16="http://schemas.microsoft.com/office/drawing/2014/main" id="{0404013B-3EA2-40C7-ACA1-F7BB440F82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6995" name="TextBox 6994">
          <a:extLst>
            <a:ext uri="{FF2B5EF4-FFF2-40B4-BE49-F238E27FC236}">
              <a16:creationId xmlns:a16="http://schemas.microsoft.com/office/drawing/2014/main" id="{5BD5FA0D-C63E-4AB5-9721-E13CA50E88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:a16="http://schemas.microsoft.com/office/drawing/2014/main" id="{74BAF159-488A-4C8A-A286-B1EA458E12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6997" name="TextBox 6996">
          <a:extLst>
            <a:ext uri="{FF2B5EF4-FFF2-40B4-BE49-F238E27FC236}">
              <a16:creationId xmlns:a16="http://schemas.microsoft.com/office/drawing/2014/main" id="{194D8248-819C-4DDF-9B24-97B4F2D254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6998" name="TextBox 6997">
          <a:extLst>
            <a:ext uri="{FF2B5EF4-FFF2-40B4-BE49-F238E27FC236}">
              <a16:creationId xmlns:a16="http://schemas.microsoft.com/office/drawing/2014/main" id="{AC157D3E-B338-46BC-BD0B-99BD25B6D5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:a16="http://schemas.microsoft.com/office/drawing/2014/main" id="{DB866502-8608-437A-8534-68F4F81052A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0" name="TextBox 6999">
          <a:extLst>
            <a:ext uri="{FF2B5EF4-FFF2-40B4-BE49-F238E27FC236}">
              <a16:creationId xmlns:a16="http://schemas.microsoft.com/office/drawing/2014/main" id="{E3B00151-44D1-4459-B740-5B40D43ADD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1" name="TextBox 7000">
          <a:extLst>
            <a:ext uri="{FF2B5EF4-FFF2-40B4-BE49-F238E27FC236}">
              <a16:creationId xmlns:a16="http://schemas.microsoft.com/office/drawing/2014/main" id="{1CEE3D75-6937-4445-B72D-DA27AB6EF6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:a16="http://schemas.microsoft.com/office/drawing/2014/main" id="{F851FF35-246F-477D-8F31-B5AA737F83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3" name="TextBox 7002">
          <a:extLst>
            <a:ext uri="{FF2B5EF4-FFF2-40B4-BE49-F238E27FC236}">
              <a16:creationId xmlns:a16="http://schemas.microsoft.com/office/drawing/2014/main" id="{41F48AF1-60D9-460E-9BAD-B729ECCA4D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4" name="TextBox 7003">
          <a:extLst>
            <a:ext uri="{FF2B5EF4-FFF2-40B4-BE49-F238E27FC236}">
              <a16:creationId xmlns:a16="http://schemas.microsoft.com/office/drawing/2014/main" id="{4BF2B377-424A-46D0-96A1-01AB616F49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id="{B68C0C04-6003-4A51-8BCC-C2AFD06B60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6" name="TextBox 7005">
          <a:extLst>
            <a:ext uri="{FF2B5EF4-FFF2-40B4-BE49-F238E27FC236}">
              <a16:creationId xmlns:a16="http://schemas.microsoft.com/office/drawing/2014/main" id="{88C556C2-BEAF-46F3-A844-E5CBFD33E2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7" name="TextBox 7006">
          <a:extLst>
            <a:ext uri="{FF2B5EF4-FFF2-40B4-BE49-F238E27FC236}">
              <a16:creationId xmlns:a16="http://schemas.microsoft.com/office/drawing/2014/main" id="{F347248F-6D3E-4B4D-8BC4-36B94BDB7F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:a16="http://schemas.microsoft.com/office/drawing/2014/main" id="{5B5B25BD-4AA5-49C8-9BDB-57F9767DFFD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09" name="TextBox 7008">
          <a:extLst>
            <a:ext uri="{FF2B5EF4-FFF2-40B4-BE49-F238E27FC236}">
              <a16:creationId xmlns:a16="http://schemas.microsoft.com/office/drawing/2014/main" id="{0F2BE5CD-CD96-4004-A899-A82C9C03AC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0" name="TextBox 7009">
          <a:extLst>
            <a:ext uri="{FF2B5EF4-FFF2-40B4-BE49-F238E27FC236}">
              <a16:creationId xmlns:a16="http://schemas.microsoft.com/office/drawing/2014/main" id="{EFA5DF98-63DD-4DD4-9BDB-5D01111B257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id="{A6EFAC40-B06C-4793-921C-D1AA090A27C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2" name="TextBox 7011">
          <a:extLst>
            <a:ext uri="{FF2B5EF4-FFF2-40B4-BE49-F238E27FC236}">
              <a16:creationId xmlns:a16="http://schemas.microsoft.com/office/drawing/2014/main" id="{627628D6-FD19-4572-A3A1-2143059DA3D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3" name="TextBox 7012">
          <a:extLst>
            <a:ext uri="{FF2B5EF4-FFF2-40B4-BE49-F238E27FC236}">
              <a16:creationId xmlns:a16="http://schemas.microsoft.com/office/drawing/2014/main" id="{93B328D9-4571-402F-BA40-F94D19EF830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:a16="http://schemas.microsoft.com/office/drawing/2014/main" id="{9FACF21E-B10E-48D1-AF88-F09D2808C4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5" name="TextBox 7014">
          <a:extLst>
            <a:ext uri="{FF2B5EF4-FFF2-40B4-BE49-F238E27FC236}">
              <a16:creationId xmlns:a16="http://schemas.microsoft.com/office/drawing/2014/main" id="{B3DDC4A4-3D88-44AE-B84E-24FC8437704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6" name="TextBox 7015">
          <a:extLst>
            <a:ext uri="{FF2B5EF4-FFF2-40B4-BE49-F238E27FC236}">
              <a16:creationId xmlns:a16="http://schemas.microsoft.com/office/drawing/2014/main" id="{417F31D6-E209-497D-A82B-E66E9C6C91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:a16="http://schemas.microsoft.com/office/drawing/2014/main" id="{6E51342D-3ED6-438E-8F69-E58068B23B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8" name="TextBox 7017">
          <a:extLst>
            <a:ext uri="{FF2B5EF4-FFF2-40B4-BE49-F238E27FC236}">
              <a16:creationId xmlns:a16="http://schemas.microsoft.com/office/drawing/2014/main" id="{5782DFC0-AC09-4A8B-AA60-2641F3279BA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19" name="TextBox 7018">
          <a:extLst>
            <a:ext uri="{FF2B5EF4-FFF2-40B4-BE49-F238E27FC236}">
              <a16:creationId xmlns:a16="http://schemas.microsoft.com/office/drawing/2014/main" id="{B734C23D-34FB-47A4-A08A-B15A6412CCB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:a16="http://schemas.microsoft.com/office/drawing/2014/main" id="{FDC824C0-7DD9-4E48-A771-78F4CA965A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1" name="TextBox 7020">
          <a:extLst>
            <a:ext uri="{FF2B5EF4-FFF2-40B4-BE49-F238E27FC236}">
              <a16:creationId xmlns:a16="http://schemas.microsoft.com/office/drawing/2014/main" id="{533F95D5-267F-48B5-8018-71D80594CF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2" name="TextBox 7021">
          <a:extLst>
            <a:ext uri="{FF2B5EF4-FFF2-40B4-BE49-F238E27FC236}">
              <a16:creationId xmlns:a16="http://schemas.microsoft.com/office/drawing/2014/main" id="{BB9A4BF1-0B2B-4856-8A30-A4229F3A97D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:a16="http://schemas.microsoft.com/office/drawing/2014/main" id="{F8E0DA48-0959-4F7C-A378-B4CE4FD0D74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4" name="TextBox 7023">
          <a:extLst>
            <a:ext uri="{FF2B5EF4-FFF2-40B4-BE49-F238E27FC236}">
              <a16:creationId xmlns:a16="http://schemas.microsoft.com/office/drawing/2014/main" id="{C16208C5-7675-4739-AB5A-07590FAE28E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5" name="TextBox 7024">
          <a:extLst>
            <a:ext uri="{FF2B5EF4-FFF2-40B4-BE49-F238E27FC236}">
              <a16:creationId xmlns:a16="http://schemas.microsoft.com/office/drawing/2014/main" id="{6C2032F2-09EA-4BF5-80A0-D278ADFA45F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:a16="http://schemas.microsoft.com/office/drawing/2014/main" id="{B3CD2F7C-AAC2-4F47-AD53-BFE8D78FB59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7" name="TextBox 7026">
          <a:extLst>
            <a:ext uri="{FF2B5EF4-FFF2-40B4-BE49-F238E27FC236}">
              <a16:creationId xmlns:a16="http://schemas.microsoft.com/office/drawing/2014/main" id="{66B23627-3C81-4F63-AF3D-E51B55781AB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8" name="TextBox 7027">
          <a:extLst>
            <a:ext uri="{FF2B5EF4-FFF2-40B4-BE49-F238E27FC236}">
              <a16:creationId xmlns:a16="http://schemas.microsoft.com/office/drawing/2014/main" id="{66FC9F45-1D3D-4631-BF1E-728F9158962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id="{B20F0322-F263-4878-B4C7-87590B01572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0" name="TextBox 7029">
          <a:extLst>
            <a:ext uri="{FF2B5EF4-FFF2-40B4-BE49-F238E27FC236}">
              <a16:creationId xmlns:a16="http://schemas.microsoft.com/office/drawing/2014/main" id="{60EB9F4C-FCE3-4449-A258-21DAA4C08BF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1" name="TextBox 7030">
          <a:extLst>
            <a:ext uri="{FF2B5EF4-FFF2-40B4-BE49-F238E27FC236}">
              <a16:creationId xmlns:a16="http://schemas.microsoft.com/office/drawing/2014/main" id="{B78B3759-CBF9-48FA-A2A1-259C74816BE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:a16="http://schemas.microsoft.com/office/drawing/2014/main" id="{39E90106-314E-474E-BE31-3264E4B884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3" name="TextBox 7032">
          <a:extLst>
            <a:ext uri="{FF2B5EF4-FFF2-40B4-BE49-F238E27FC236}">
              <a16:creationId xmlns:a16="http://schemas.microsoft.com/office/drawing/2014/main" id="{0E5095C2-EC6C-4DD8-9D54-CA69BBBBA1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4" name="TextBox 7033">
          <a:extLst>
            <a:ext uri="{FF2B5EF4-FFF2-40B4-BE49-F238E27FC236}">
              <a16:creationId xmlns:a16="http://schemas.microsoft.com/office/drawing/2014/main" id="{CA3E4982-5DE6-4787-8EB3-AA9D2B0480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:a16="http://schemas.microsoft.com/office/drawing/2014/main" id="{7182399D-A7F7-4F9D-B7BF-A608A176E9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6" name="TextBox 7035">
          <a:extLst>
            <a:ext uri="{FF2B5EF4-FFF2-40B4-BE49-F238E27FC236}">
              <a16:creationId xmlns:a16="http://schemas.microsoft.com/office/drawing/2014/main" id="{6DB378A6-BDC5-4FBE-B5D1-AB035ABCDE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7" name="TextBox 7036">
          <a:extLst>
            <a:ext uri="{FF2B5EF4-FFF2-40B4-BE49-F238E27FC236}">
              <a16:creationId xmlns:a16="http://schemas.microsoft.com/office/drawing/2014/main" id="{3E254C1B-17B7-4A74-A504-325D994010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id="{C35CF8C7-FD65-490D-86CD-8BA1C6C6AB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39" name="TextBox 7038">
          <a:extLst>
            <a:ext uri="{FF2B5EF4-FFF2-40B4-BE49-F238E27FC236}">
              <a16:creationId xmlns:a16="http://schemas.microsoft.com/office/drawing/2014/main" id="{7B2229AF-5830-4D52-9ED5-A7B901DA000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40" name="TextBox 7039">
          <a:extLst>
            <a:ext uri="{FF2B5EF4-FFF2-40B4-BE49-F238E27FC236}">
              <a16:creationId xmlns:a16="http://schemas.microsoft.com/office/drawing/2014/main" id="{273FDECB-2410-4CFC-B573-CD210370048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:a16="http://schemas.microsoft.com/office/drawing/2014/main" id="{373683E4-7AAB-4E74-9394-CDC021F4653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2" name="TextBox 7041">
          <a:extLst>
            <a:ext uri="{FF2B5EF4-FFF2-40B4-BE49-F238E27FC236}">
              <a16:creationId xmlns:a16="http://schemas.microsoft.com/office/drawing/2014/main" id="{DC89ECF3-B558-4ECD-8C14-395B9BC9AD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3" name="TextBox 7042">
          <a:extLst>
            <a:ext uri="{FF2B5EF4-FFF2-40B4-BE49-F238E27FC236}">
              <a16:creationId xmlns:a16="http://schemas.microsoft.com/office/drawing/2014/main" id="{017AF4F2-B447-409A-990C-7EEDDD6E81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:a16="http://schemas.microsoft.com/office/drawing/2014/main" id="{788D8C4B-9F22-44A2-9E7A-E01EE1A19E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5" name="TextBox 7044">
          <a:extLst>
            <a:ext uri="{FF2B5EF4-FFF2-40B4-BE49-F238E27FC236}">
              <a16:creationId xmlns:a16="http://schemas.microsoft.com/office/drawing/2014/main" id="{B0EEDB5C-3FD9-4EA6-94D5-C43810AFF1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6" name="TextBox 7045">
          <a:extLst>
            <a:ext uri="{FF2B5EF4-FFF2-40B4-BE49-F238E27FC236}">
              <a16:creationId xmlns:a16="http://schemas.microsoft.com/office/drawing/2014/main" id="{3DF47A4F-D14D-4A53-AA3F-E98DD49DA6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id="{F536896F-DD21-4D16-8B30-36C4F74871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8" name="TextBox 7047">
          <a:extLst>
            <a:ext uri="{FF2B5EF4-FFF2-40B4-BE49-F238E27FC236}">
              <a16:creationId xmlns:a16="http://schemas.microsoft.com/office/drawing/2014/main" id="{3FE723BF-EEE5-4236-95FA-841D0DE44B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49" name="TextBox 7048">
          <a:extLst>
            <a:ext uri="{FF2B5EF4-FFF2-40B4-BE49-F238E27FC236}">
              <a16:creationId xmlns:a16="http://schemas.microsoft.com/office/drawing/2014/main" id="{DC485B65-C710-48F3-8577-0D81D5EF43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0" name="TextBox 7049">
          <a:extLst>
            <a:ext uri="{FF2B5EF4-FFF2-40B4-BE49-F238E27FC236}">
              <a16:creationId xmlns:a16="http://schemas.microsoft.com/office/drawing/2014/main" id="{E33FE56E-0A5B-4733-BD43-91813C30EF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1" name="TextBox 7050">
          <a:extLst>
            <a:ext uri="{FF2B5EF4-FFF2-40B4-BE49-F238E27FC236}">
              <a16:creationId xmlns:a16="http://schemas.microsoft.com/office/drawing/2014/main" id="{9A6F499E-3DE9-4D8E-B238-AF048FC79D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2" name="TextBox 7051">
          <a:extLst>
            <a:ext uri="{FF2B5EF4-FFF2-40B4-BE49-F238E27FC236}">
              <a16:creationId xmlns:a16="http://schemas.microsoft.com/office/drawing/2014/main" id="{A9E7A328-F326-4DE7-BD5E-4192377712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id="{E7CBEE5C-88D3-4684-A2F9-34F6597794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4" name="TextBox 7053">
          <a:extLst>
            <a:ext uri="{FF2B5EF4-FFF2-40B4-BE49-F238E27FC236}">
              <a16:creationId xmlns:a16="http://schemas.microsoft.com/office/drawing/2014/main" id="{58A29A3D-A342-41E5-9B24-E0D20CC248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5" name="TextBox 7054">
          <a:extLst>
            <a:ext uri="{FF2B5EF4-FFF2-40B4-BE49-F238E27FC236}">
              <a16:creationId xmlns:a16="http://schemas.microsoft.com/office/drawing/2014/main" id="{A9C68891-E773-4C8F-8FE3-39F1182B7F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id="{972683CA-1AAF-4CB8-8EEB-979D1F30EC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7" name="TextBox 7056">
          <a:extLst>
            <a:ext uri="{FF2B5EF4-FFF2-40B4-BE49-F238E27FC236}">
              <a16:creationId xmlns:a16="http://schemas.microsoft.com/office/drawing/2014/main" id="{FE4A5E4D-43E0-4EEF-8FF9-0B2F491B59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8" name="TextBox 7057">
          <a:extLst>
            <a:ext uri="{FF2B5EF4-FFF2-40B4-BE49-F238E27FC236}">
              <a16:creationId xmlns:a16="http://schemas.microsoft.com/office/drawing/2014/main" id="{8D3C536A-5D04-4419-97DB-FF68BF4E5E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:a16="http://schemas.microsoft.com/office/drawing/2014/main" id="{3AA9EF7E-1041-4876-95B3-DD255CDDFC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0" name="TextBox 7059">
          <a:extLst>
            <a:ext uri="{FF2B5EF4-FFF2-40B4-BE49-F238E27FC236}">
              <a16:creationId xmlns:a16="http://schemas.microsoft.com/office/drawing/2014/main" id="{1DC2E4CF-EC53-4679-A403-12E28FDC04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1" name="TextBox 7060">
          <a:extLst>
            <a:ext uri="{FF2B5EF4-FFF2-40B4-BE49-F238E27FC236}">
              <a16:creationId xmlns:a16="http://schemas.microsoft.com/office/drawing/2014/main" id="{DA6103A8-9084-40FB-BE47-E8533DF73D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id="{66FA9892-69E1-4B0B-805C-A40DFE399F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3" name="TextBox 7062">
          <a:extLst>
            <a:ext uri="{FF2B5EF4-FFF2-40B4-BE49-F238E27FC236}">
              <a16:creationId xmlns:a16="http://schemas.microsoft.com/office/drawing/2014/main" id="{6E120A94-BED7-4A52-8E5F-38E06DF073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4" name="TextBox 7063">
          <a:extLst>
            <a:ext uri="{FF2B5EF4-FFF2-40B4-BE49-F238E27FC236}">
              <a16:creationId xmlns:a16="http://schemas.microsoft.com/office/drawing/2014/main" id="{BF8014B0-4DDF-4D40-AA03-93DFAC5138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id="{D12E7C6A-04D7-4F91-B5DE-7B83E0F5AF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6" name="TextBox 7065">
          <a:extLst>
            <a:ext uri="{FF2B5EF4-FFF2-40B4-BE49-F238E27FC236}">
              <a16:creationId xmlns:a16="http://schemas.microsoft.com/office/drawing/2014/main" id="{62A5C4CC-6CF5-41CE-B080-B58F01C2494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7" name="TextBox 7066">
          <a:extLst>
            <a:ext uri="{FF2B5EF4-FFF2-40B4-BE49-F238E27FC236}">
              <a16:creationId xmlns:a16="http://schemas.microsoft.com/office/drawing/2014/main" id="{01D05572-8BE3-4A2C-ACEF-806D017BBB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:a16="http://schemas.microsoft.com/office/drawing/2014/main" id="{2CDB192E-D231-4DF1-8783-241529020D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69" name="TextBox 7068">
          <a:extLst>
            <a:ext uri="{FF2B5EF4-FFF2-40B4-BE49-F238E27FC236}">
              <a16:creationId xmlns:a16="http://schemas.microsoft.com/office/drawing/2014/main" id="{AEFBBA54-7FF3-440A-8F99-1FE8A69701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70" name="TextBox 7069">
          <a:extLst>
            <a:ext uri="{FF2B5EF4-FFF2-40B4-BE49-F238E27FC236}">
              <a16:creationId xmlns:a16="http://schemas.microsoft.com/office/drawing/2014/main" id="{0ED7F2FE-AEB2-4F20-B607-62DE90DE891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:a16="http://schemas.microsoft.com/office/drawing/2014/main" id="{B3416D74-B771-4FBC-A31E-A1746299B5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72" name="TextBox 7071">
          <a:extLst>
            <a:ext uri="{FF2B5EF4-FFF2-40B4-BE49-F238E27FC236}">
              <a16:creationId xmlns:a16="http://schemas.microsoft.com/office/drawing/2014/main" id="{05DF1475-1E1D-4A06-8BB3-8F59713399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73" name="TextBox 7072">
          <a:extLst>
            <a:ext uri="{FF2B5EF4-FFF2-40B4-BE49-F238E27FC236}">
              <a16:creationId xmlns:a16="http://schemas.microsoft.com/office/drawing/2014/main" id="{37AAEC83-7AE3-45B8-9399-D61FF2AAB9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id="{7EA1CB37-235E-43CE-BA96-C39EEC9A70B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75" name="TextBox 7074">
          <a:extLst>
            <a:ext uri="{FF2B5EF4-FFF2-40B4-BE49-F238E27FC236}">
              <a16:creationId xmlns:a16="http://schemas.microsoft.com/office/drawing/2014/main" id="{5914FC82-4F7C-408F-AF41-7DA096AC40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76" name="TextBox 7075">
          <a:extLst>
            <a:ext uri="{FF2B5EF4-FFF2-40B4-BE49-F238E27FC236}">
              <a16:creationId xmlns:a16="http://schemas.microsoft.com/office/drawing/2014/main" id="{203887A4-1054-45C6-AB4F-5D4804E223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id="{6AD79501-547B-4E74-8B36-93502D6FB4D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78" name="TextBox 7077">
          <a:extLst>
            <a:ext uri="{FF2B5EF4-FFF2-40B4-BE49-F238E27FC236}">
              <a16:creationId xmlns:a16="http://schemas.microsoft.com/office/drawing/2014/main" id="{6C507421-947C-4D1D-9FD2-09A16E3F148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79" name="TextBox 7078">
          <a:extLst>
            <a:ext uri="{FF2B5EF4-FFF2-40B4-BE49-F238E27FC236}">
              <a16:creationId xmlns:a16="http://schemas.microsoft.com/office/drawing/2014/main" id="{915707A4-A275-4885-8439-3091BE7832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:a16="http://schemas.microsoft.com/office/drawing/2014/main" id="{27EDD23C-BBF6-41D6-A9AA-A803B9BB7B0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1" name="TextBox 7080">
          <a:extLst>
            <a:ext uri="{FF2B5EF4-FFF2-40B4-BE49-F238E27FC236}">
              <a16:creationId xmlns:a16="http://schemas.microsoft.com/office/drawing/2014/main" id="{58FE6F4A-6D1F-4C1C-BF0C-E83920574B7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2" name="TextBox 7081">
          <a:extLst>
            <a:ext uri="{FF2B5EF4-FFF2-40B4-BE49-F238E27FC236}">
              <a16:creationId xmlns:a16="http://schemas.microsoft.com/office/drawing/2014/main" id="{B5E27719-7C34-40E4-877A-12F1258B19B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:a16="http://schemas.microsoft.com/office/drawing/2014/main" id="{642B83C1-A319-4249-87D1-C898E288C60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4" name="TextBox 7083">
          <a:extLst>
            <a:ext uri="{FF2B5EF4-FFF2-40B4-BE49-F238E27FC236}">
              <a16:creationId xmlns:a16="http://schemas.microsoft.com/office/drawing/2014/main" id="{E671B7FC-0755-4A88-A9F3-4510A9ED48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5" name="TextBox 7084">
          <a:extLst>
            <a:ext uri="{FF2B5EF4-FFF2-40B4-BE49-F238E27FC236}">
              <a16:creationId xmlns:a16="http://schemas.microsoft.com/office/drawing/2014/main" id="{96F9A8A3-14A1-409C-A812-E872D78FBC3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:a16="http://schemas.microsoft.com/office/drawing/2014/main" id="{509FF3B7-0AF4-47CB-A684-43FBF8965A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7" name="TextBox 7086">
          <a:extLst>
            <a:ext uri="{FF2B5EF4-FFF2-40B4-BE49-F238E27FC236}">
              <a16:creationId xmlns:a16="http://schemas.microsoft.com/office/drawing/2014/main" id="{6A572A71-4CA5-4EEC-9C29-D715B99059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8" name="TextBox 7087">
          <a:extLst>
            <a:ext uri="{FF2B5EF4-FFF2-40B4-BE49-F238E27FC236}">
              <a16:creationId xmlns:a16="http://schemas.microsoft.com/office/drawing/2014/main" id="{1AC31761-8555-4E67-B65C-FA325747F97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:a16="http://schemas.microsoft.com/office/drawing/2014/main" id="{7B0D993B-4184-4164-8C6E-7B2359C11E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0" name="TextBox 7089">
          <a:extLst>
            <a:ext uri="{FF2B5EF4-FFF2-40B4-BE49-F238E27FC236}">
              <a16:creationId xmlns:a16="http://schemas.microsoft.com/office/drawing/2014/main" id="{6216846C-E090-4EDC-AC7A-179177CDE9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1" name="TextBox 7090">
          <a:extLst>
            <a:ext uri="{FF2B5EF4-FFF2-40B4-BE49-F238E27FC236}">
              <a16:creationId xmlns:a16="http://schemas.microsoft.com/office/drawing/2014/main" id="{04CA733D-E49F-4220-BE64-44E46D923F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:a16="http://schemas.microsoft.com/office/drawing/2014/main" id="{639BD429-B2C5-4084-9F69-8DEED9831C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3" name="TextBox 7092">
          <a:extLst>
            <a:ext uri="{FF2B5EF4-FFF2-40B4-BE49-F238E27FC236}">
              <a16:creationId xmlns:a16="http://schemas.microsoft.com/office/drawing/2014/main" id="{312DE868-BB59-4A9F-BD49-9396421F9C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4" name="TextBox 7093">
          <a:extLst>
            <a:ext uri="{FF2B5EF4-FFF2-40B4-BE49-F238E27FC236}">
              <a16:creationId xmlns:a16="http://schemas.microsoft.com/office/drawing/2014/main" id="{300B9551-296B-491D-AD5D-5FCFDC7A76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id="{0B7B2639-27C0-47CD-9DD1-6701195FEE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6" name="TextBox 7095">
          <a:extLst>
            <a:ext uri="{FF2B5EF4-FFF2-40B4-BE49-F238E27FC236}">
              <a16:creationId xmlns:a16="http://schemas.microsoft.com/office/drawing/2014/main" id="{5067AF3A-3969-4369-8DD8-79F75BEEAF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7" name="TextBox 7096">
          <a:extLst>
            <a:ext uri="{FF2B5EF4-FFF2-40B4-BE49-F238E27FC236}">
              <a16:creationId xmlns:a16="http://schemas.microsoft.com/office/drawing/2014/main" id="{0E036D00-21CA-4B42-BB55-1858BCA7D6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:a16="http://schemas.microsoft.com/office/drawing/2014/main" id="{E5137D79-1D2D-4BAA-879A-AD2EAE936D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099" name="TextBox 7098">
          <a:extLst>
            <a:ext uri="{FF2B5EF4-FFF2-40B4-BE49-F238E27FC236}">
              <a16:creationId xmlns:a16="http://schemas.microsoft.com/office/drawing/2014/main" id="{4ABCE42F-CB38-4652-927E-6BD30A740D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00" name="TextBox 7099">
          <a:extLst>
            <a:ext uri="{FF2B5EF4-FFF2-40B4-BE49-F238E27FC236}">
              <a16:creationId xmlns:a16="http://schemas.microsoft.com/office/drawing/2014/main" id="{18943837-F02B-4293-95E8-26E5A4AD52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id="{8AD9D9E9-4429-4D6A-BE7C-2B0B1A9A41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02" name="TextBox 7101">
          <a:extLst>
            <a:ext uri="{FF2B5EF4-FFF2-40B4-BE49-F238E27FC236}">
              <a16:creationId xmlns:a16="http://schemas.microsoft.com/office/drawing/2014/main" id="{4EA3B0FC-C8D7-4977-9C99-3748956F82E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03" name="TextBox 7102">
          <a:extLst>
            <a:ext uri="{FF2B5EF4-FFF2-40B4-BE49-F238E27FC236}">
              <a16:creationId xmlns:a16="http://schemas.microsoft.com/office/drawing/2014/main" id="{4FF43034-6ECC-4A01-85D3-9D4094E51D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id="{E37D8EC5-D31F-4AA8-AB90-DB240ECCF4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05" name="TextBox 7104">
          <a:extLst>
            <a:ext uri="{FF2B5EF4-FFF2-40B4-BE49-F238E27FC236}">
              <a16:creationId xmlns:a16="http://schemas.microsoft.com/office/drawing/2014/main" id="{D43DD861-8AAB-43FA-926B-A187AC8D05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06" name="TextBox 7105">
          <a:extLst>
            <a:ext uri="{FF2B5EF4-FFF2-40B4-BE49-F238E27FC236}">
              <a16:creationId xmlns:a16="http://schemas.microsoft.com/office/drawing/2014/main" id="{EA8C4108-067A-424E-B804-6E1ABFEF0E0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id="{CF031DAB-4ABA-446B-98E8-27FF8F54E2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08" name="TextBox 7107">
          <a:extLst>
            <a:ext uri="{FF2B5EF4-FFF2-40B4-BE49-F238E27FC236}">
              <a16:creationId xmlns:a16="http://schemas.microsoft.com/office/drawing/2014/main" id="{FD8A9CA1-8946-4EAE-9E5E-212F0B805A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09" name="TextBox 7108">
          <a:extLst>
            <a:ext uri="{FF2B5EF4-FFF2-40B4-BE49-F238E27FC236}">
              <a16:creationId xmlns:a16="http://schemas.microsoft.com/office/drawing/2014/main" id="{30C7F41B-6DF8-41C2-B63B-0EEEDB5DE7D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:a16="http://schemas.microsoft.com/office/drawing/2014/main" id="{B0ADF291-EE86-459D-904A-ADC543276F9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1" name="TextBox 7110">
          <a:extLst>
            <a:ext uri="{FF2B5EF4-FFF2-40B4-BE49-F238E27FC236}">
              <a16:creationId xmlns:a16="http://schemas.microsoft.com/office/drawing/2014/main" id="{EBAC051F-B5E9-46B7-B959-B8049ADABB6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2" name="TextBox 7111">
          <a:extLst>
            <a:ext uri="{FF2B5EF4-FFF2-40B4-BE49-F238E27FC236}">
              <a16:creationId xmlns:a16="http://schemas.microsoft.com/office/drawing/2014/main" id="{763E5FDA-33A1-41F4-A62E-F7315163F0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3" name="TextBox 7112">
          <a:extLst>
            <a:ext uri="{FF2B5EF4-FFF2-40B4-BE49-F238E27FC236}">
              <a16:creationId xmlns:a16="http://schemas.microsoft.com/office/drawing/2014/main" id="{982A9AB8-D60D-4180-995A-E14F67C811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4" name="TextBox 7113">
          <a:extLst>
            <a:ext uri="{FF2B5EF4-FFF2-40B4-BE49-F238E27FC236}">
              <a16:creationId xmlns:a16="http://schemas.microsoft.com/office/drawing/2014/main" id="{382F69DD-672C-4E1B-9AE6-B0402978947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5" name="TextBox 7114">
          <a:extLst>
            <a:ext uri="{FF2B5EF4-FFF2-40B4-BE49-F238E27FC236}">
              <a16:creationId xmlns:a16="http://schemas.microsoft.com/office/drawing/2014/main" id="{18EB54A6-EFD8-4A76-97C3-9AC0CA16831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:a16="http://schemas.microsoft.com/office/drawing/2014/main" id="{DA7F257C-BAC9-4D74-BD45-93F633FAD0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7" name="TextBox 7116">
          <a:extLst>
            <a:ext uri="{FF2B5EF4-FFF2-40B4-BE49-F238E27FC236}">
              <a16:creationId xmlns:a16="http://schemas.microsoft.com/office/drawing/2014/main" id="{C49D7518-4A16-4F8F-A8D4-2D6C6AF5183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8" name="TextBox 7117">
          <a:extLst>
            <a:ext uri="{FF2B5EF4-FFF2-40B4-BE49-F238E27FC236}">
              <a16:creationId xmlns:a16="http://schemas.microsoft.com/office/drawing/2014/main" id="{B4D9D0AC-3484-4559-B002-7AC5D5D4AD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19" name="TextBox 7118">
          <a:extLst>
            <a:ext uri="{FF2B5EF4-FFF2-40B4-BE49-F238E27FC236}">
              <a16:creationId xmlns:a16="http://schemas.microsoft.com/office/drawing/2014/main" id="{69539B7F-D631-4558-82EF-9139B1F1A96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0" name="TextBox 7119">
          <a:extLst>
            <a:ext uri="{FF2B5EF4-FFF2-40B4-BE49-F238E27FC236}">
              <a16:creationId xmlns:a16="http://schemas.microsoft.com/office/drawing/2014/main" id="{EE4920CC-E736-47B1-AC34-70CF794F409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1" name="TextBox 7120">
          <a:extLst>
            <a:ext uri="{FF2B5EF4-FFF2-40B4-BE49-F238E27FC236}">
              <a16:creationId xmlns:a16="http://schemas.microsoft.com/office/drawing/2014/main" id="{4686EDB3-C424-4AC7-A892-38A990A1471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id="{D4F6A800-724C-4EFE-8AE6-87E1C471019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3" name="TextBox 7122">
          <a:extLst>
            <a:ext uri="{FF2B5EF4-FFF2-40B4-BE49-F238E27FC236}">
              <a16:creationId xmlns:a16="http://schemas.microsoft.com/office/drawing/2014/main" id="{D4B35CEB-4AE8-4017-96B7-4F03655F54B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4" name="TextBox 7123">
          <a:extLst>
            <a:ext uri="{FF2B5EF4-FFF2-40B4-BE49-F238E27FC236}">
              <a16:creationId xmlns:a16="http://schemas.microsoft.com/office/drawing/2014/main" id="{2DF740AB-C6C9-489F-A97D-EA9D74174E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id="{35F56C59-AC2B-43CE-B7C1-2C5504C94A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6" name="TextBox 7125">
          <a:extLst>
            <a:ext uri="{FF2B5EF4-FFF2-40B4-BE49-F238E27FC236}">
              <a16:creationId xmlns:a16="http://schemas.microsoft.com/office/drawing/2014/main" id="{62910C96-BDBD-4341-A56B-3187C9F565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7" name="TextBox 7126">
          <a:extLst>
            <a:ext uri="{FF2B5EF4-FFF2-40B4-BE49-F238E27FC236}">
              <a16:creationId xmlns:a16="http://schemas.microsoft.com/office/drawing/2014/main" id="{1E728502-6F6E-4FC9-8129-C86F8753F78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id="{07B342F6-7890-4E3A-989F-64CD2777D20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29" name="TextBox 7128">
          <a:extLst>
            <a:ext uri="{FF2B5EF4-FFF2-40B4-BE49-F238E27FC236}">
              <a16:creationId xmlns:a16="http://schemas.microsoft.com/office/drawing/2014/main" id="{C0221A60-3E7F-4CA7-99B3-488A4454134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0" name="TextBox 7129">
          <a:extLst>
            <a:ext uri="{FF2B5EF4-FFF2-40B4-BE49-F238E27FC236}">
              <a16:creationId xmlns:a16="http://schemas.microsoft.com/office/drawing/2014/main" id="{D825F9EB-670A-4E30-B30A-0E1A2C87189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id="{2AF5A616-63CE-481F-B769-677BD47720B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2" name="TextBox 7131">
          <a:extLst>
            <a:ext uri="{FF2B5EF4-FFF2-40B4-BE49-F238E27FC236}">
              <a16:creationId xmlns:a16="http://schemas.microsoft.com/office/drawing/2014/main" id="{C6A562AB-5A2E-4955-BF83-561043D728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3" name="TextBox 7132">
          <a:extLst>
            <a:ext uri="{FF2B5EF4-FFF2-40B4-BE49-F238E27FC236}">
              <a16:creationId xmlns:a16="http://schemas.microsoft.com/office/drawing/2014/main" id="{CCCA3F67-F674-48FE-9F53-C8AF1FC03A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:a16="http://schemas.microsoft.com/office/drawing/2014/main" id="{76F56B3F-E7DC-45C5-8731-CB1DD7B68C9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5" name="TextBox 7134">
          <a:extLst>
            <a:ext uri="{FF2B5EF4-FFF2-40B4-BE49-F238E27FC236}">
              <a16:creationId xmlns:a16="http://schemas.microsoft.com/office/drawing/2014/main" id="{712351A0-A4E4-4746-BD41-29E62B65576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6" name="TextBox 7135">
          <a:extLst>
            <a:ext uri="{FF2B5EF4-FFF2-40B4-BE49-F238E27FC236}">
              <a16:creationId xmlns:a16="http://schemas.microsoft.com/office/drawing/2014/main" id="{7F835728-8C4B-4CED-9BC0-78B72AAD563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7137" name="TextBox 7136">
          <a:extLst>
            <a:ext uri="{FF2B5EF4-FFF2-40B4-BE49-F238E27FC236}">
              <a16:creationId xmlns:a16="http://schemas.microsoft.com/office/drawing/2014/main" id="{6F978FC9-3696-4D79-80F1-EAB7A3FD2E3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38" name="TextBox 7137">
          <a:extLst>
            <a:ext uri="{FF2B5EF4-FFF2-40B4-BE49-F238E27FC236}">
              <a16:creationId xmlns:a16="http://schemas.microsoft.com/office/drawing/2014/main" id="{E9ED6147-901F-48CD-B35E-21C99BBF9E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39" name="TextBox 7138">
          <a:extLst>
            <a:ext uri="{FF2B5EF4-FFF2-40B4-BE49-F238E27FC236}">
              <a16:creationId xmlns:a16="http://schemas.microsoft.com/office/drawing/2014/main" id="{62710525-EA09-404F-9D27-3E3D0FDCB3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:a16="http://schemas.microsoft.com/office/drawing/2014/main" id="{600B067B-A625-4995-8421-323D1B3AB3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1" name="TextBox 7140">
          <a:extLst>
            <a:ext uri="{FF2B5EF4-FFF2-40B4-BE49-F238E27FC236}">
              <a16:creationId xmlns:a16="http://schemas.microsoft.com/office/drawing/2014/main" id="{C9F11735-222E-48D3-8A98-FCB0B2F2F8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2" name="TextBox 7141">
          <a:extLst>
            <a:ext uri="{FF2B5EF4-FFF2-40B4-BE49-F238E27FC236}">
              <a16:creationId xmlns:a16="http://schemas.microsoft.com/office/drawing/2014/main" id="{9CCDB989-3C15-433D-B51B-789A22B1D5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3" name="TextBox 7142">
          <a:extLst>
            <a:ext uri="{FF2B5EF4-FFF2-40B4-BE49-F238E27FC236}">
              <a16:creationId xmlns:a16="http://schemas.microsoft.com/office/drawing/2014/main" id="{AC56265D-ABD0-4FD3-8A1D-8CFA9ABDE1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4" name="TextBox 7143">
          <a:extLst>
            <a:ext uri="{FF2B5EF4-FFF2-40B4-BE49-F238E27FC236}">
              <a16:creationId xmlns:a16="http://schemas.microsoft.com/office/drawing/2014/main" id="{E530C1A1-3090-4379-96F8-EBB5699897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5" name="TextBox 7144">
          <a:extLst>
            <a:ext uri="{FF2B5EF4-FFF2-40B4-BE49-F238E27FC236}">
              <a16:creationId xmlns:a16="http://schemas.microsoft.com/office/drawing/2014/main" id="{8ED8CA2A-C039-497C-B389-FC60C4AAF4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id="{21585C17-2255-4CAA-86CE-F2031C16F1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7" name="TextBox 7146">
          <a:extLst>
            <a:ext uri="{FF2B5EF4-FFF2-40B4-BE49-F238E27FC236}">
              <a16:creationId xmlns:a16="http://schemas.microsoft.com/office/drawing/2014/main" id="{E9BF4032-5D34-4D10-A6A7-935EA05E68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8" name="TextBox 7147">
          <a:extLst>
            <a:ext uri="{FF2B5EF4-FFF2-40B4-BE49-F238E27FC236}">
              <a16:creationId xmlns:a16="http://schemas.microsoft.com/office/drawing/2014/main" id="{BC7D1762-4980-4721-B791-8519155A85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:a16="http://schemas.microsoft.com/office/drawing/2014/main" id="{C4726419-6EBA-47D1-823D-CFF5587808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0" name="TextBox 7149">
          <a:extLst>
            <a:ext uri="{FF2B5EF4-FFF2-40B4-BE49-F238E27FC236}">
              <a16:creationId xmlns:a16="http://schemas.microsoft.com/office/drawing/2014/main" id="{D5E6A73C-F04E-416D-8C78-08D20741003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1" name="TextBox 7150">
          <a:extLst>
            <a:ext uri="{FF2B5EF4-FFF2-40B4-BE49-F238E27FC236}">
              <a16:creationId xmlns:a16="http://schemas.microsoft.com/office/drawing/2014/main" id="{918FB804-A505-4B3C-9A2E-0F20BD9205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id="{5F295BE2-F7AA-4C0D-95EF-6E6F9AD3F1E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3" name="TextBox 7152">
          <a:extLst>
            <a:ext uri="{FF2B5EF4-FFF2-40B4-BE49-F238E27FC236}">
              <a16:creationId xmlns:a16="http://schemas.microsoft.com/office/drawing/2014/main" id="{66975319-378E-426E-B21C-2842B4E6EC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4" name="TextBox 7153">
          <a:extLst>
            <a:ext uri="{FF2B5EF4-FFF2-40B4-BE49-F238E27FC236}">
              <a16:creationId xmlns:a16="http://schemas.microsoft.com/office/drawing/2014/main" id="{3CDD34B1-D507-462C-9CF2-9B771C876C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id="{8AB05A9A-8960-4ED8-8EA5-CB9C02F16E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6" name="TextBox 7155">
          <a:extLst>
            <a:ext uri="{FF2B5EF4-FFF2-40B4-BE49-F238E27FC236}">
              <a16:creationId xmlns:a16="http://schemas.microsoft.com/office/drawing/2014/main" id="{D4E80CAA-B170-4CB9-B3A9-CD7597A456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7" name="TextBox 7156">
          <a:extLst>
            <a:ext uri="{FF2B5EF4-FFF2-40B4-BE49-F238E27FC236}">
              <a16:creationId xmlns:a16="http://schemas.microsoft.com/office/drawing/2014/main" id="{F906A2F6-AA34-48CF-9FC7-1B77D91F23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:a16="http://schemas.microsoft.com/office/drawing/2014/main" id="{36D9AAA9-AF3B-4600-9638-5477CAE7BD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59" name="TextBox 7158">
          <a:extLst>
            <a:ext uri="{FF2B5EF4-FFF2-40B4-BE49-F238E27FC236}">
              <a16:creationId xmlns:a16="http://schemas.microsoft.com/office/drawing/2014/main" id="{22F800C5-4CBD-402E-A80A-6C87D841D5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0" name="TextBox 7159">
          <a:extLst>
            <a:ext uri="{FF2B5EF4-FFF2-40B4-BE49-F238E27FC236}">
              <a16:creationId xmlns:a16="http://schemas.microsoft.com/office/drawing/2014/main" id="{302E4570-8E8B-465D-963A-7715801BDF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1" name="TextBox 7160">
          <a:extLst>
            <a:ext uri="{FF2B5EF4-FFF2-40B4-BE49-F238E27FC236}">
              <a16:creationId xmlns:a16="http://schemas.microsoft.com/office/drawing/2014/main" id="{9C54F04D-7A75-48B6-B382-2DA9567733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2" name="TextBox 7161">
          <a:extLst>
            <a:ext uri="{FF2B5EF4-FFF2-40B4-BE49-F238E27FC236}">
              <a16:creationId xmlns:a16="http://schemas.microsoft.com/office/drawing/2014/main" id="{B8C6FA56-5F6D-4D34-9F81-4AEC334046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3" name="TextBox 7162">
          <a:extLst>
            <a:ext uri="{FF2B5EF4-FFF2-40B4-BE49-F238E27FC236}">
              <a16:creationId xmlns:a16="http://schemas.microsoft.com/office/drawing/2014/main" id="{A636C2E1-F223-49EB-9B6A-6F81BA7A4E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:a16="http://schemas.microsoft.com/office/drawing/2014/main" id="{42001499-B6E2-4521-85C8-3238FAEFF1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5" name="TextBox 7164">
          <a:extLst>
            <a:ext uri="{FF2B5EF4-FFF2-40B4-BE49-F238E27FC236}">
              <a16:creationId xmlns:a16="http://schemas.microsoft.com/office/drawing/2014/main" id="{FF328110-89F9-4733-A76A-DB7A5ADF35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6" name="TextBox 7165">
          <a:extLst>
            <a:ext uri="{FF2B5EF4-FFF2-40B4-BE49-F238E27FC236}">
              <a16:creationId xmlns:a16="http://schemas.microsoft.com/office/drawing/2014/main" id="{E9EA949A-7007-4EC0-B051-0BBB71488B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7" name="TextBox 7166">
          <a:extLst>
            <a:ext uri="{FF2B5EF4-FFF2-40B4-BE49-F238E27FC236}">
              <a16:creationId xmlns:a16="http://schemas.microsoft.com/office/drawing/2014/main" id="{8580AA91-4676-4D93-8B10-44B665169C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8" name="TextBox 7167">
          <a:extLst>
            <a:ext uri="{FF2B5EF4-FFF2-40B4-BE49-F238E27FC236}">
              <a16:creationId xmlns:a16="http://schemas.microsoft.com/office/drawing/2014/main" id="{632221AA-0F58-46E1-AE10-EE537C030C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69" name="TextBox 7168">
          <a:extLst>
            <a:ext uri="{FF2B5EF4-FFF2-40B4-BE49-F238E27FC236}">
              <a16:creationId xmlns:a16="http://schemas.microsoft.com/office/drawing/2014/main" id="{213FF1C0-5AE3-40DE-8B74-AEB751473B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id="{B178958D-AED7-43A6-9C2E-BB4B42F5D9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1" name="TextBox 7170">
          <a:extLst>
            <a:ext uri="{FF2B5EF4-FFF2-40B4-BE49-F238E27FC236}">
              <a16:creationId xmlns:a16="http://schemas.microsoft.com/office/drawing/2014/main" id="{C240A124-609B-446D-B54A-E7DC251538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2" name="TextBox 7171">
          <a:extLst>
            <a:ext uri="{FF2B5EF4-FFF2-40B4-BE49-F238E27FC236}">
              <a16:creationId xmlns:a16="http://schemas.microsoft.com/office/drawing/2014/main" id="{05CE0A7D-8B83-43F4-9923-63042E1729A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:a16="http://schemas.microsoft.com/office/drawing/2014/main" id="{ADC3A91A-6D7E-4950-A69D-8162B0A615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4" name="TextBox 7173">
          <a:extLst>
            <a:ext uri="{FF2B5EF4-FFF2-40B4-BE49-F238E27FC236}">
              <a16:creationId xmlns:a16="http://schemas.microsoft.com/office/drawing/2014/main" id="{5E9AFBBA-40DD-4491-B873-9FD199EA16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5" name="TextBox 7174">
          <a:extLst>
            <a:ext uri="{FF2B5EF4-FFF2-40B4-BE49-F238E27FC236}">
              <a16:creationId xmlns:a16="http://schemas.microsoft.com/office/drawing/2014/main" id="{F90D1103-AB19-4B71-9F18-CB37D16575A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id="{F601F733-9A6A-4FC0-ADA6-857ACDCAD2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7" name="TextBox 7176">
          <a:extLst>
            <a:ext uri="{FF2B5EF4-FFF2-40B4-BE49-F238E27FC236}">
              <a16:creationId xmlns:a16="http://schemas.microsoft.com/office/drawing/2014/main" id="{1878D734-A649-4670-8182-DDBEEF9A23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8" name="TextBox 7177">
          <a:extLst>
            <a:ext uri="{FF2B5EF4-FFF2-40B4-BE49-F238E27FC236}">
              <a16:creationId xmlns:a16="http://schemas.microsoft.com/office/drawing/2014/main" id="{9417DC8B-1B64-4AEC-85A1-FFB44975F5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id="{74DD0C38-6083-4B89-A713-C56D8BEE19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0" name="TextBox 7179">
          <a:extLst>
            <a:ext uri="{FF2B5EF4-FFF2-40B4-BE49-F238E27FC236}">
              <a16:creationId xmlns:a16="http://schemas.microsoft.com/office/drawing/2014/main" id="{AB272204-E148-467E-8235-E01247F703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1" name="TextBox 7180">
          <a:extLst>
            <a:ext uri="{FF2B5EF4-FFF2-40B4-BE49-F238E27FC236}">
              <a16:creationId xmlns:a16="http://schemas.microsoft.com/office/drawing/2014/main" id="{A263B7B2-8D47-4B75-AE0C-8B07D9579E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:a16="http://schemas.microsoft.com/office/drawing/2014/main" id="{498E026E-F4A6-4A36-9935-1E43E41BBF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3" name="TextBox 7182">
          <a:extLst>
            <a:ext uri="{FF2B5EF4-FFF2-40B4-BE49-F238E27FC236}">
              <a16:creationId xmlns:a16="http://schemas.microsoft.com/office/drawing/2014/main" id="{42DBFA8E-582A-41C8-80E0-2B70F48207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4" name="TextBox 7183">
          <a:extLst>
            <a:ext uri="{FF2B5EF4-FFF2-40B4-BE49-F238E27FC236}">
              <a16:creationId xmlns:a16="http://schemas.microsoft.com/office/drawing/2014/main" id="{461068A0-66AC-4B79-9A9A-1FCC41294F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5" name="TextBox 7184">
          <a:extLst>
            <a:ext uri="{FF2B5EF4-FFF2-40B4-BE49-F238E27FC236}">
              <a16:creationId xmlns:a16="http://schemas.microsoft.com/office/drawing/2014/main" id="{8734C295-9B93-46CC-8E3A-C2EBF19CD42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6" name="TextBox 7185">
          <a:extLst>
            <a:ext uri="{FF2B5EF4-FFF2-40B4-BE49-F238E27FC236}">
              <a16:creationId xmlns:a16="http://schemas.microsoft.com/office/drawing/2014/main" id="{71D96756-B665-4BA0-B2AE-D96BE11B14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7" name="TextBox 7186">
          <a:extLst>
            <a:ext uri="{FF2B5EF4-FFF2-40B4-BE49-F238E27FC236}">
              <a16:creationId xmlns:a16="http://schemas.microsoft.com/office/drawing/2014/main" id="{015799E8-D33A-4F72-92F5-2B4939616D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:a16="http://schemas.microsoft.com/office/drawing/2014/main" id="{8ECF9118-18DD-4AD7-A111-CB72927EC8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89" name="TextBox 7188">
          <a:extLst>
            <a:ext uri="{FF2B5EF4-FFF2-40B4-BE49-F238E27FC236}">
              <a16:creationId xmlns:a16="http://schemas.microsoft.com/office/drawing/2014/main" id="{DB2B3336-DA38-41D9-B881-8048F58E9F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0" name="TextBox 7189">
          <a:extLst>
            <a:ext uri="{FF2B5EF4-FFF2-40B4-BE49-F238E27FC236}">
              <a16:creationId xmlns:a16="http://schemas.microsoft.com/office/drawing/2014/main" id="{1D09A33F-183A-4C5B-9513-DE7D331B36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1" name="TextBox 7190">
          <a:extLst>
            <a:ext uri="{FF2B5EF4-FFF2-40B4-BE49-F238E27FC236}">
              <a16:creationId xmlns:a16="http://schemas.microsoft.com/office/drawing/2014/main" id="{449A05E5-B86F-45F0-9F82-C7D4C2F15D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2" name="TextBox 7191">
          <a:extLst>
            <a:ext uri="{FF2B5EF4-FFF2-40B4-BE49-F238E27FC236}">
              <a16:creationId xmlns:a16="http://schemas.microsoft.com/office/drawing/2014/main" id="{D4B9ED47-EAD4-42C8-8ECD-43B2500CE9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3" name="TextBox 7192">
          <a:extLst>
            <a:ext uri="{FF2B5EF4-FFF2-40B4-BE49-F238E27FC236}">
              <a16:creationId xmlns:a16="http://schemas.microsoft.com/office/drawing/2014/main" id="{1DD9ECBB-2473-4494-8457-81ADB7FFC9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id="{A3DED9A5-371E-4852-9152-5C202B06B1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5" name="TextBox 7194">
          <a:extLst>
            <a:ext uri="{FF2B5EF4-FFF2-40B4-BE49-F238E27FC236}">
              <a16:creationId xmlns:a16="http://schemas.microsoft.com/office/drawing/2014/main" id="{6AF02912-08FA-4D15-A572-D9FA28EB04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6" name="TextBox 7195">
          <a:extLst>
            <a:ext uri="{FF2B5EF4-FFF2-40B4-BE49-F238E27FC236}">
              <a16:creationId xmlns:a16="http://schemas.microsoft.com/office/drawing/2014/main" id="{C16AF64D-018C-4474-ADD3-BDA1FDEECE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id="{1A1CBBCC-6936-4ED5-823C-A717E54448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8" name="TextBox 7197">
          <a:extLst>
            <a:ext uri="{FF2B5EF4-FFF2-40B4-BE49-F238E27FC236}">
              <a16:creationId xmlns:a16="http://schemas.microsoft.com/office/drawing/2014/main" id="{5FC15B72-7C32-4C81-B2F4-851A991725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199" name="TextBox 7198">
          <a:extLst>
            <a:ext uri="{FF2B5EF4-FFF2-40B4-BE49-F238E27FC236}">
              <a16:creationId xmlns:a16="http://schemas.microsoft.com/office/drawing/2014/main" id="{AD5A7EF5-8F33-4E68-A7D7-D3C2185A5C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id="{259E4AA9-926E-442E-8C94-7447B89106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1" name="TextBox 7200">
          <a:extLst>
            <a:ext uri="{FF2B5EF4-FFF2-40B4-BE49-F238E27FC236}">
              <a16:creationId xmlns:a16="http://schemas.microsoft.com/office/drawing/2014/main" id="{74DCEDE6-3B53-40EB-826D-55731DF711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2" name="TextBox 7201">
          <a:extLst>
            <a:ext uri="{FF2B5EF4-FFF2-40B4-BE49-F238E27FC236}">
              <a16:creationId xmlns:a16="http://schemas.microsoft.com/office/drawing/2014/main" id="{CE0B3C1D-2F45-46D8-81FB-CA6D9708F0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:a16="http://schemas.microsoft.com/office/drawing/2014/main" id="{2723C920-944F-4589-BE37-B072980BBD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4" name="TextBox 7203">
          <a:extLst>
            <a:ext uri="{FF2B5EF4-FFF2-40B4-BE49-F238E27FC236}">
              <a16:creationId xmlns:a16="http://schemas.microsoft.com/office/drawing/2014/main" id="{E7D8492D-BA02-4DAC-A633-B6E99B7E11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5" name="TextBox 7204">
          <a:extLst>
            <a:ext uri="{FF2B5EF4-FFF2-40B4-BE49-F238E27FC236}">
              <a16:creationId xmlns:a16="http://schemas.microsoft.com/office/drawing/2014/main" id="{6CC16FA6-0349-4016-85FD-D4A621027D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:a16="http://schemas.microsoft.com/office/drawing/2014/main" id="{78131580-A837-490B-99AF-5C8B31C5A4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7" name="TextBox 7206">
          <a:extLst>
            <a:ext uri="{FF2B5EF4-FFF2-40B4-BE49-F238E27FC236}">
              <a16:creationId xmlns:a16="http://schemas.microsoft.com/office/drawing/2014/main" id="{BC3D3E1F-E9C9-4AC3-8BDB-0C9471E09A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8" name="TextBox 7207">
          <a:extLst>
            <a:ext uri="{FF2B5EF4-FFF2-40B4-BE49-F238E27FC236}">
              <a16:creationId xmlns:a16="http://schemas.microsoft.com/office/drawing/2014/main" id="{071468FF-18E3-4D9C-9D9E-0E2EAF2CD2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id="{F89C3D84-E119-43D0-B26F-67622AFD12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0" name="TextBox 7209">
          <a:extLst>
            <a:ext uri="{FF2B5EF4-FFF2-40B4-BE49-F238E27FC236}">
              <a16:creationId xmlns:a16="http://schemas.microsoft.com/office/drawing/2014/main" id="{1E8518B6-4BC3-4F2C-8917-4BCEE7A2CB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1" name="TextBox 7210">
          <a:extLst>
            <a:ext uri="{FF2B5EF4-FFF2-40B4-BE49-F238E27FC236}">
              <a16:creationId xmlns:a16="http://schemas.microsoft.com/office/drawing/2014/main" id="{01F9B0D9-67D8-454D-BEFB-3190D7B306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:a16="http://schemas.microsoft.com/office/drawing/2014/main" id="{1A4C7E10-C2E4-4EE8-965A-5301F3CAC7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3" name="TextBox 7212">
          <a:extLst>
            <a:ext uri="{FF2B5EF4-FFF2-40B4-BE49-F238E27FC236}">
              <a16:creationId xmlns:a16="http://schemas.microsoft.com/office/drawing/2014/main" id="{FDF8F87D-B3CD-427C-AB7A-76CDBD4137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4" name="TextBox 7213">
          <a:extLst>
            <a:ext uri="{FF2B5EF4-FFF2-40B4-BE49-F238E27FC236}">
              <a16:creationId xmlns:a16="http://schemas.microsoft.com/office/drawing/2014/main" id="{E4592D54-79CD-4788-B7C9-2A7044B8BD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id="{F58E10FE-EDA8-4881-998B-CDD6FCA1A7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6" name="TextBox 7215">
          <a:extLst>
            <a:ext uri="{FF2B5EF4-FFF2-40B4-BE49-F238E27FC236}">
              <a16:creationId xmlns:a16="http://schemas.microsoft.com/office/drawing/2014/main" id="{F9879C89-44FC-4DA1-98EF-C869A71E1A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7" name="TextBox 7216">
          <a:extLst>
            <a:ext uri="{FF2B5EF4-FFF2-40B4-BE49-F238E27FC236}">
              <a16:creationId xmlns:a16="http://schemas.microsoft.com/office/drawing/2014/main" id="{DFEC1CBF-7B1C-430E-AE07-268E369B57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id="{E23BF39E-F3C6-4739-AE57-FB18D152A3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19" name="TextBox 7218">
          <a:extLst>
            <a:ext uri="{FF2B5EF4-FFF2-40B4-BE49-F238E27FC236}">
              <a16:creationId xmlns:a16="http://schemas.microsoft.com/office/drawing/2014/main" id="{4B3AD25E-72FD-43F0-A5EA-D9460E059A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0" name="TextBox 7219">
          <a:extLst>
            <a:ext uri="{FF2B5EF4-FFF2-40B4-BE49-F238E27FC236}">
              <a16:creationId xmlns:a16="http://schemas.microsoft.com/office/drawing/2014/main" id="{EA619749-8374-4DCC-8913-51888F68F7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id="{168129F7-DFD7-418A-B614-9488A3AD7D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2" name="TextBox 7221">
          <a:extLst>
            <a:ext uri="{FF2B5EF4-FFF2-40B4-BE49-F238E27FC236}">
              <a16:creationId xmlns:a16="http://schemas.microsoft.com/office/drawing/2014/main" id="{0D8CE023-6036-4B37-B0ED-060914E900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3" name="TextBox 7222">
          <a:extLst>
            <a:ext uri="{FF2B5EF4-FFF2-40B4-BE49-F238E27FC236}">
              <a16:creationId xmlns:a16="http://schemas.microsoft.com/office/drawing/2014/main" id="{934E731F-B795-43E6-ABE1-975DE08856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id="{81628E89-D6CF-476F-BC80-13A62E40C7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5" name="TextBox 7224">
          <a:extLst>
            <a:ext uri="{FF2B5EF4-FFF2-40B4-BE49-F238E27FC236}">
              <a16:creationId xmlns:a16="http://schemas.microsoft.com/office/drawing/2014/main" id="{8FCCFB6A-9453-4928-822B-717D348B61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6" name="TextBox 7225">
          <a:extLst>
            <a:ext uri="{FF2B5EF4-FFF2-40B4-BE49-F238E27FC236}">
              <a16:creationId xmlns:a16="http://schemas.microsoft.com/office/drawing/2014/main" id="{7FA03B29-3A3D-4EBB-918D-79A008C25B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id="{B3B995A8-CA22-4F69-B8F3-D7405EED2C4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8" name="TextBox 7227">
          <a:extLst>
            <a:ext uri="{FF2B5EF4-FFF2-40B4-BE49-F238E27FC236}">
              <a16:creationId xmlns:a16="http://schemas.microsoft.com/office/drawing/2014/main" id="{45EB8AC0-316A-434E-9DFA-6997398912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29" name="TextBox 7228">
          <a:extLst>
            <a:ext uri="{FF2B5EF4-FFF2-40B4-BE49-F238E27FC236}">
              <a16:creationId xmlns:a16="http://schemas.microsoft.com/office/drawing/2014/main" id="{7DE0BE20-E671-4461-AFB8-8ACD57C5C3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:a16="http://schemas.microsoft.com/office/drawing/2014/main" id="{47F9AE51-93D6-461D-BB4A-D06C80B546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1" name="TextBox 7230">
          <a:extLst>
            <a:ext uri="{FF2B5EF4-FFF2-40B4-BE49-F238E27FC236}">
              <a16:creationId xmlns:a16="http://schemas.microsoft.com/office/drawing/2014/main" id="{41518802-7FCB-40DC-A5E6-B5D1D1C9F1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2" name="TextBox 7231">
          <a:extLst>
            <a:ext uri="{FF2B5EF4-FFF2-40B4-BE49-F238E27FC236}">
              <a16:creationId xmlns:a16="http://schemas.microsoft.com/office/drawing/2014/main" id="{84C40250-20B6-4CC7-A901-8869FA79DF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id="{AF1734AA-49B6-4A97-82AE-4DAC4CB407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4" name="TextBox 7233">
          <a:extLst>
            <a:ext uri="{FF2B5EF4-FFF2-40B4-BE49-F238E27FC236}">
              <a16:creationId xmlns:a16="http://schemas.microsoft.com/office/drawing/2014/main" id="{8AD10735-AEFB-4068-9A1E-BE156D1359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5" name="TextBox 7234">
          <a:extLst>
            <a:ext uri="{FF2B5EF4-FFF2-40B4-BE49-F238E27FC236}">
              <a16:creationId xmlns:a16="http://schemas.microsoft.com/office/drawing/2014/main" id="{DF877C56-0884-4EB8-ACE5-B39B17D832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id="{BD9A3894-09BF-40AD-A5DF-8687F55505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7" name="TextBox 7236">
          <a:extLst>
            <a:ext uri="{FF2B5EF4-FFF2-40B4-BE49-F238E27FC236}">
              <a16:creationId xmlns:a16="http://schemas.microsoft.com/office/drawing/2014/main" id="{14490C38-D78D-4B64-AD6E-2A6F878AD0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8" name="TextBox 7237">
          <a:extLst>
            <a:ext uri="{FF2B5EF4-FFF2-40B4-BE49-F238E27FC236}">
              <a16:creationId xmlns:a16="http://schemas.microsoft.com/office/drawing/2014/main" id="{4D5093AB-303D-4987-AF94-C11E4FCEA5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id="{3C58FD00-B163-4F7D-9ADC-E7F5E44F84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0" name="TextBox 7239">
          <a:extLst>
            <a:ext uri="{FF2B5EF4-FFF2-40B4-BE49-F238E27FC236}">
              <a16:creationId xmlns:a16="http://schemas.microsoft.com/office/drawing/2014/main" id="{A106B4D1-1571-45C6-B764-67525270B70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1" name="TextBox 7240">
          <a:extLst>
            <a:ext uri="{FF2B5EF4-FFF2-40B4-BE49-F238E27FC236}">
              <a16:creationId xmlns:a16="http://schemas.microsoft.com/office/drawing/2014/main" id="{2E1B8AF8-1142-40DF-B7C1-1F0D7C106F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id="{5C7D6667-204F-48A1-A467-5C0ED479839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3" name="TextBox 7242">
          <a:extLst>
            <a:ext uri="{FF2B5EF4-FFF2-40B4-BE49-F238E27FC236}">
              <a16:creationId xmlns:a16="http://schemas.microsoft.com/office/drawing/2014/main" id="{2F1EF4A0-45D8-4580-90BE-8CBD52A314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4" name="TextBox 7243">
          <a:extLst>
            <a:ext uri="{FF2B5EF4-FFF2-40B4-BE49-F238E27FC236}">
              <a16:creationId xmlns:a16="http://schemas.microsoft.com/office/drawing/2014/main" id="{3792359D-8132-426B-93E0-005453F0893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id="{804CA541-7EF7-4B99-9A6F-76B4BA2511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6" name="TextBox 7245">
          <a:extLst>
            <a:ext uri="{FF2B5EF4-FFF2-40B4-BE49-F238E27FC236}">
              <a16:creationId xmlns:a16="http://schemas.microsoft.com/office/drawing/2014/main" id="{A5FB3371-1083-43FD-A8F3-B50B5CE46B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7" name="TextBox 7246">
          <a:extLst>
            <a:ext uri="{FF2B5EF4-FFF2-40B4-BE49-F238E27FC236}">
              <a16:creationId xmlns:a16="http://schemas.microsoft.com/office/drawing/2014/main" id="{40376396-1BA7-412B-A747-12214F54FC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:a16="http://schemas.microsoft.com/office/drawing/2014/main" id="{188D59A6-DE20-40EC-BBAC-5ECF7610E4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49" name="TextBox 7248">
          <a:extLst>
            <a:ext uri="{FF2B5EF4-FFF2-40B4-BE49-F238E27FC236}">
              <a16:creationId xmlns:a16="http://schemas.microsoft.com/office/drawing/2014/main" id="{EBBCF462-DEA5-48C7-A7A6-46D7A89486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0" name="TextBox 7249">
          <a:extLst>
            <a:ext uri="{FF2B5EF4-FFF2-40B4-BE49-F238E27FC236}">
              <a16:creationId xmlns:a16="http://schemas.microsoft.com/office/drawing/2014/main" id="{CADCD1F1-6764-4E5E-824F-42AFAD8430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id="{CECA7FCF-1BBD-4A22-B88D-4F25FD4444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2" name="TextBox 7251">
          <a:extLst>
            <a:ext uri="{FF2B5EF4-FFF2-40B4-BE49-F238E27FC236}">
              <a16:creationId xmlns:a16="http://schemas.microsoft.com/office/drawing/2014/main" id="{2E3A65C7-1987-4AD6-BC67-C492689379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3" name="TextBox 7252">
          <a:extLst>
            <a:ext uri="{FF2B5EF4-FFF2-40B4-BE49-F238E27FC236}">
              <a16:creationId xmlns:a16="http://schemas.microsoft.com/office/drawing/2014/main" id="{8718A598-BC43-46EF-9B1C-92FBEB1EAB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:a16="http://schemas.microsoft.com/office/drawing/2014/main" id="{B87E6A74-6544-4663-A45E-E49E3A94E7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5" name="TextBox 7254">
          <a:extLst>
            <a:ext uri="{FF2B5EF4-FFF2-40B4-BE49-F238E27FC236}">
              <a16:creationId xmlns:a16="http://schemas.microsoft.com/office/drawing/2014/main" id="{18FBA6F4-71A8-4A93-B86E-D2CA2A2B0E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6" name="TextBox 7255">
          <a:extLst>
            <a:ext uri="{FF2B5EF4-FFF2-40B4-BE49-F238E27FC236}">
              <a16:creationId xmlns:a16="http://schemas.microsoft.com/office/drawing/2014/main" id="{F717B9AB-D087-4D5A-9FD8-7BC6529CBEC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:a16="http://schemas.microsoft.com/office/drawing/2014/main" id="{DE6420D6-3B77-4368-9D36-149BECFFED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8" name="TextBox 7257">
          <a:extLst>
            <a:ext uri="{FF2B5EF4-FFF2-40B4-BE49-F238E27FC236}">
              <a16:creationId xmlns:a16="http://schemas.microsoft.com/office/drawing/2014/main" id="{526555A5-5ABF-48AC-8E5F-560DB02E26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59" name="TextBox 7258">
          <a:extLst>
            <a:ext uri="{FF2B5EF4-FFF2-40B4-BE49-F238E27FC236}">
              <a16:creationId xmlns:a16="http://schemas.microsoft.com/office/drawing/2014/main" id="{DBF3DB17-74F1-47E9-B47B-699954E48E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:a16="http://schemas.microsoft.com/office/drawing/2014/main" id="{5C88C44F-D606-4637-9230-6AA7B2471A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1" name="TextBox 7260">
          <a:extLst>
            <a:ext uri="{FF2B5EF4-FFF2-40B4-BE49-F238E27FC236}">
              <a16:creationId xmlns:a16="http://schemas.microsoft.com/office/drawing/2014/main" id="{C6395CF6-4AAD-4E27-B71E-8C6B2F98A8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2" name="TextBox 7261">
          <a:extLst>
            <a:ext uri="{FF2B5EF4-FFF2-40B4-BE49-F238E27FC236}">
              <a16:creationId xmlns:a16="http://schemas.microsoft.com/office/drawing/2014/main" id="{77A1B0FE-2F3D-41F6-B0BB-04DEAA5D53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id="{FA19A26A-CCA4-4822-BFC9-458B619B16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4" name="TextBox 7263">
          <a:extLst>
            <a:ext uri="{FF2B5EF4-FFF2-40B4-BE49-F238E27FC236}">
              <a16:creationId xmlns:a16="http://schemas.microsoft.com/office/drawing/2014/main" id="{D1BE8F0F-E3AE-47D6-A0B0-FC5972DA2C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5" name="TextBox 7264">
          <a:extLst>
            <a:ext uri="{FF2B5EF4-FFF2-40B4-BE49-F238E27FC236}">
              <a16:creationId xmlns:a16="http://schemas.microsoft.com/office/drawing/2014/main" id="{0B849239-20CE-4AB7-9407-9FBEC7CB3E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6" name="TextBox 7265">
          <a:extLst>
            <a:ext uri="{FF2B5EF4-FFF2-40B4-BE49-F238E27FC236}">
              <a16:creationId xmlns:a16="http://schemas.microsoft.com/office/drawing/2014/main" id="{BDBED506-907C-4273-A507-FCFD3DABFA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7" name="TextBox 7266">
          <a:extLst>
            <a:ext uri="{FF2B5EF4-FFF2-40B4-BE49-F238E27FC236}">
              <a16:creationId xmlns:a16="http://schemas.microsoft.com/office/drawing/2014/main" id="{65FD300B-09B2-4814-B687-B5FFBDE4258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8" name="TextBox 7267">
          <a:extLst>
            <a:ext uri="{FF2B5EF4-FFF2-40B4-BE49-F238E27FC236}">
              <a16:creationId xmlns:a16="http://schemas.microsoft.com/office/drawing/2014/main" id="{4823A2A2-CF30-484A-B1D5-BA9DC01597C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id="{F88115D1-C509-41A6-AFD8-0CD84471796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0" name="TextBox 7269">
          <a:extLst>
            <a:ext uri="{FF2B5EF4-FFF2-40B4-BE49-F238E27FC236}">
              <a16:creationId xmlns:a16="http://schemas.microsoft.com/office/drawing/2014/main" id="{209CE58C-114A-452B-AFC8-BB0B53F454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1" name="TextBox 7270">
          <a:extLst>
            <a:ext uri="{FF2B5EF4-FFF2-40B4-BE49-F238E27FC236}">
              <a16:creationId xmlns:a16="http://schemas.microsoft.com/office/drawing/2014/main" id="{0509DBF9-3EBA-4BB2-A5A9-B2093F97268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B564D074-1BEE-47FC-AE25-54149B0045B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3" name="TextBox 7272">
          <a:extLst>
            <a:ext uri="{FF2B5EF4-FFF2-40B4-BE49-F238E27FC236}">
              <a16:creationId xmlns:a16="http://schemas.microsoft.com/office/drawing/2014/main" id="{79E8EE12-42E2-49C7-A07A-71C1C72E95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31D5565E-7129-4A04-AB09-B6A96A775B7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31699B03-9BBD-4A81-87D5-1A696120365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6" name="TextBox 7275">
          <a:extLst>
            <a:ext uri="{FF2B5EF4-FFF2-40B4-BE49-F238E27FC236}">
              <a16:creationId xmlns:a16="http://schemas.microsoft.com/office/drawing/2014/main" id="{317C244C-33C5-4E4E-B81A-8B55DC583EC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8F3DA96C-6941-44DA-B50B-3E6F6856B6B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D2298448-3133-418E-BF2F-ACA4C8DEF1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79" name="TextBox 7278">
          <a:extLst>
            <a:ext uri="{FF2B5EF4-FFF2-40B4-BE49-F238E27FC236}">
              <a16:creationId xmlns:a16="http://schemas.microsoft.com/office/drawing/2014/main" id="{AAC11FE3-D715-4BD8-94C7-0A1D05FD238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7AB330F8-5598-4D06-A50F-DEBED2B0467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BE235EBB-80B8-4FC3-A255-E57AA75D7C6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2" name="TextBox 7281">
          <a:extLst>
            <a:ext uri="{FF2B5EF4-FFF2-40B4-BE49-F238E27FC236}">
              <a16:creationId xmlns:a16="http://schemas.microsoft.com/office/drawing/2014/main" id="{012EF718-FEC5-4712-99FD-D4B58F95C6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D5782F37-ED0A-4CF6-A86D-3485593CB9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D6888C56-0596-458A-BD63-E06681B00F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5" name="TextBox 7284">
          <a:extLst>
            <a:ext uri="{FF2B5EF4-FFF2-40B4-BE49-F238E27FC236}">
              <a16:creationId xmlns:a16="http://schemas.microsoft.com/office/drawing/2014/main" id="{F7BC3E00-D2D7-4231-8D96-EB463232E19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3D94F85A-820B-47FB-93C3-4F46AA6F17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1C4AE01B-9CCD-411C-BC1B-2C7EEEF7DF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8" name="TextBox 7287">
          <a:extLst>
            <a:ext uri="{FF2B5EF4-FFF2-40B4-BE49-F238E27FC236}">
              <a16:creationId xmlns:a16="http://schemas.microsoft.com/office/drawing/2014/main" id="{C0C95ADB-06FA-42C7-ADDB-BB64933C6E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F241475E-4B7B-48B1-B66B-0093E7384E2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DC89E289-5AE6-4F3B-A035-CC3F99A388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1" name="TextBox 7290">
          <a:extLst>
            <a:ext uri="{FF2B5EF4-FFF2-40B4-BE49-F238E27FC236}">
              <a16:creationId xmlns:a16="http://schemas.microsoft.com/office/drawing/2014/main" id="{15B9B2BB-1D9A-460E-B868-99B507B3869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2F586EEC-A56A-409F-8E07-B5C31D4C8D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D879298E-C794-40CA-BC2E-776A998F4B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4" name="TextBox 7293">
          <a:extLst>
            <a:ext uri="{FF2B5EF4-FFF2-40B4-BE49-F238E27FC236}">
              <a16:creationId xmlns:a16="http://schemas.microsoft.com/office/drawing/2014/main" id="{0E0B42DD-1049-4C78-9EFA-0D693DD92C4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FC488BC4-C497-44BB-803B-3989C67AF5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1E1DF9BE-CB4F-42E8-85EA-80EBE67D61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297" name="TextBox 7296">
          <a:extLst>
            <a:ext uri="{FF2B5EF4-FFF2-40B4-BE49-F238E27FC236}">
              <a16:creationId xmlns:a16="http://schemas.microsoft.com/office/drawing/2014/main" id="{7B41743C-0B86-416E-A9B5-8547A3892B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AF7D360-7019-4EC7-BE02-F82AD380CE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:a16="http://schemas.microsoft.com/office/drawing/2014/main" id="{01BB822E-2DAE-49DF-916E-61E08A6BAE8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0" name="TextBox 7299">
          <a:extLst>
            <a:ext uri="{FF2B5EF4-FFF2-40B4-BE49-F238E27FC236}">
              <a16:creationId xmlns:a16="http://schemas.microsoft.com/office/drawing/2014/main" id="{E5A9E914-237D-4B32-8303-1963D8CB737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1" name="TextBox 7300">
          <a:extLst>
            <a:ext uri="{FF2B5EF4-FFF2-40B4-BE49-F238E27FC236}">
              <a16:creationId xmlns:a16="http://schemas.microsoft.com/office/drawing/2014/main" id="{BAAF874E-041C-42D9-82D7-AA14B793808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:a16="http://schemas.microsoft.com/office/drawing/2014/main" id="{7BC7A495-465E-46E7-AB59-607867B2990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3" name="TextBox 7302">
          <a:extLst>
            <a:ext uri="{FF2B5EF4-FFF2-40B4-BE49-F238E27FC236}">
              <a16:creationId xmlns:a16="http://schemas.microsoft.com/office/drawing/2014/main" id="{8788F720-1222-467C-B92C-5C603B2305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4" name="TextBox 7303">
          <a:extLst>
            <a:ext uri="{FF2B5EF4-FFF2-40B4-BE49-F238E27FC236}">
              <a16:creationId xmlns:a16="http://schemas.microsoft.com/office/drawing/2014/main" id="{0A0E5815-B972-43C5-85B9-B62F457C92A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id="{A897436C-8AE3-4ABC-AE87-ECF86D08290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6" name="TextBox 7305">
          <a:extLst>
            <a:ext uri="{FF2B5EF4-FFF2-40B4-BE49-F238E27FC236}">
              <a16:creationId xmlns:a16="http://schemas.microsoft.com/office/drawing/2014/main" id="{F4C228B5-9512-4454-990C-94663ADD295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7" name="TextBox 7306">
          <a:extLst>
            <a:ext uri="{FF2B5EF4-FFF2-40B4-BE49-F238E27FC236}">
              <a16:creationId xmlns:a16="http://schemas.microsoft.com/office/drawing/2014/main" id="{F1388015-FCCC-4B75-8AD8-A9B15319D67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id="{F906DF63-3F7B-4D1A-9B86-05E850FCA5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09" name="TextBox 7308">
          <a:extLst>
            <a:ext uri="{FF2B5EF4-FFF2-40B4-BE49-F238E27FC236}">
              <a16:creationId xmlns:a16="http://schemas.microsoft.com/office/drawing/2014/main" id="{9D1A5036-77FA-40B5-80A4-A7D36313CE1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0" name="TextBox 7309">
          <a:extLst>
            <a:ext uri="{FF2B5EF4-FFF2-40B4-BE49-F238E27FC236}">
              <a16:creationId xmlns:a16="http://schemas.microsoft.com/office/drawing/2014/main" id="{506F0759-B167-4B93-B73F-FB697D50F99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:a16="http://schemas.microsoft.com/office/drawing/2014/main" id="{D790B50A-D08A-4BAC-8BBC-B6C28821886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2" name="TextBox 7311">
          <a:extLst>
            <a:ext uri="{FF2B5EF4-FFF2-40B4-BE49-F238E27FC236}">
              <a16:creationId xmlns:a16="http://schemas.microsoft.com/office/drawing/2014/main" id="{05E686B4-4267-4EF7-8C56-AA408241814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3" name="TextBox 7312">
          <a:extLst>
            <a:ext uri="{FF2B5EF4-FFF2-40B4-BE49-F238E27FC236}">
              <a16:creationId xmlns:a16="http://schemas.microsoft.com/office/drawing/2014/main" id="{7A2FBC82-53F3-4D2D-80B3-0C4F66C59ED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:a16="http://schemas.microsoft.com/office/drawing/2014/main" id="{7FE218F7-C510-4BEE-A0E6-FD658A2D2FD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5" name="TextBox 7314">
          <a:extLst>
            <a:ext uri="{FF2B5EF4-FFF2-40B4-BE49-F238E27FC236}">
              <a16:creationId xmlns:a16="http://schemas.microsoft.com/office/drawing/2014/main" id="{99B9B82E-5FCF-4CA1-BC5A-4295AD74B7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6" name="TextBox 7315">
          <a:extLst>
            <a:ext uri="{FF2B5EF4-FFF2-40B4-BE49-F238E27FC236}">
              <a16:creationId xmlns:a16="http://schemas.microsoft.com/office/drawing/2014/main" id="{016AB608-3EEC-4396-B81A-232F999A3D9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:a16="http://schemas.microsoft.com/office/drawing/2014/main" id="{E134CAE9-FA18-4EBC-B867-1C6D23FBDB1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8" name="TextBox 7317">
          <a:extLst>
            <a:ext uri="{FF2B5EF4-FFF2-40B4-BE49-F238E27FC236}">
              <a16:creationId xmlns:a16="http://schemas.microsoft.com/office/drawing/2014/main" id="{86C2AA66-A496-4F9A-AF15-A792EEC52F5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19" name="TextBox 7318">
          <a:extLst>
            <a:ext uri="{FF2B5EF4-FFF2-40B4-BE49-F238E27FC236}">
              <a16:creationId xmlns:a16="http://schemas.microsoft.com/office/drawing/2014/main" id="{38088E7F-A9EF-4B9D-9F34-FA2BAF166A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id="{12ACFCF6-4E29-4687-B97B-1C8F0E6043E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1" name="TextBox 7320">
          <a:extLst>
            <a:ext uri="{FF2B5EF4-FFF2-40B4-BE49-F238E27FC236}">
              <a16:creationId xmlns:a16="http://schemas.microsoft.com/office/drawing/2014/main" id="{294A362D-DF0F-4DCB-96BD-FF4296B3E9D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2" name="TextBox 7321">
          <a:extLst>
            <a:ext uri="{FF2B5EF4-FFF2-40B4-BE49-F238E27FC236}">
              <a16:creationId xmlns:a16="http://schemas.microsoft.com/office/drawing/2014/main" id="{BA865935-AF14-4EA9-B369-8F63C6B8E7B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:a16="http://schemas.microsoft.com/office/drawing/2014/main" id="{9762E361-6B0E-4B18-8BF4-D6057CD38BC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4" name="TextBox 7323">
          <a:extLst>
            <a:ext uri="{FF2B5EF4-FFF2-40B4-BE49-F238E27FC236}">
              <a16:creationId xmlns:a16="http://schemas.microsoft.com/office/drawing/2014/main" id="{967E7051-2E4A-4115-8BEF-2E26E19789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5" name="TextBox 7324">
          <a:extLst>
            <a:ext uri="{FF2B5EF4-FFF2-40B4-BE49-F238E27FC236}">
              <a16:creationId xmlns:a16="http://schemas.microsoft.com/office/drawing/2014/main" id="{54A1A7B8-71D0-49CB-A654-E30E03075F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:a16="http://schemas.microsoft.com/office/drawing/2014/main" id="{8AD11737-841B-451A-B87F-F8A4D5FB351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7" name="TextBox 7326">
          <a:extLst>
            <a:ext uri="{FF2B5EF4-FFF2-40B4-BE49-F238E27FC236}">
              <a16:creationId xmlns:a16="http://schemas.microsoft.com/office/drawing/2014/main" id="{BDC9DCCC-FD3D-48BF-8202-E306FDB85CA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8" name="TextBox 7327">
          <a:extLst>
            <a:ext uri="{FF2B5EF4-FFF2-40B4-BE49-F238E27FC236}">
              <a16:creationId xmlns:a16="http://schemas.microsoft.com/office/drawing/2014/main" id="{95129B50-CE26-4865-A576-5FC8A574CD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id="{5F8A2DD7-5B8B-47B3-9FE3-78FDFC6E46F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0" name="TextBox 7329">
          <a:extLst>
            <a:ext uri="{FF2B5EF4-FFF2-40B4-BE49-F238E27FC236}">
              <a16:creationId xmlns:a16="http://schemas.microsoft.com/office/drawing/2014/main" id="{05535FD7-8C79-442C-A6C6-F3C2DB8A35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1" name="TextBox 7330">
          <a:extLst>
            <a:ext uri="{FF2B5EF4-FFF2-40B4-BE49-F238E27FC236}">
              <a16:creationId xmlns:a16="http://schemas.microsoft.com/office/drawing/2014/main" id="{A5EA6E61-0E2A-4D33-A230-035C48DD19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id="{7B658518-14E4-48A0-834F-DE695B95DF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3" name="TextBox 7332">
          <a:extLst>
            <a:ext uri="{FF2B5EF4-FFF2-40B4-BE49-F238E27FC236}">
              <a16:creationId xmlns:a16="http://schemas.microsoft.com/office/drawing/2014/main" id="{3948E718-5368-4C32-84E0-8429DAD180C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4" name="TextBox 7333">
          <a:extLst>
            <a:ext uri="{FF2B5EF4-FFF2-40B4-BE49-F238E27FC236}">
              <a16:creationId xmlns:a16="http://schemas.microsoft.com/office/drawing/2014/main" id="{66916687-DBE2-41E9-905D-42139173FD8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:a16="http://schemas.microsoft.com/office/drawing/2014/main" id="{7F362D9A-3EC3-42D1-AAA4-EC25835798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6" name="TextBox 7335">
          <a:extLst>
            <a:ext uri="{FF2B5EF4-FFF2-40B4-BE49-F238E27FC236}">
              <a16:creationId xmlns:a16="http://schemas.microsoft.com/office/drawing/2014/main" id="{58BDD183-102F-4CFA-BFA8-46CC762502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7" name="TextBox 7336">
          <a:extLst>
            <a:ext uri="{FF2B5EF4-FFF2-40B4-BE49-F238E27FC236}">
              <a16:creationId xmlns:a16="http://schemas.microsoft.com/office/drawing/2014/main" id="{27293E9D-C0C2-4C1C-8EDD-01A84955BE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:a16="http://schemas.microsoft.com/office/drawing/2014/main" id="{59A15367-6B19-4D60-A97B-C7717F8FBB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39" name="TextBox 7338">
          <a:extLst>
            <a:ext uri="{FF2B5EF4-FFF2-40B4-BE49-F238E27FC236}">
              <a16:creationId xmlns:a16="http://schemas.microsoft.com/office/drawing/2014/main" id="{E7BBAE06-620C-4CB2-A123-28ECEC9CF5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0" name="TextBox 7339">
          <a:extLst>
            <a:ext uri="{FF2B5EF4-FFF2-40B4-BE49-F238E27FC236}">
              <a16:creationId xmlns:a16="http://schemas.microsoft.com/office/drawing/2014/main" id="{88DC2DAA-235B-4AC7-AA29-3A9DF6D824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id="{F2B59B14-A3AB-4A7F-B813-4D8612549E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2" name="TextBox 7341">
          <a:extLst>
            <a:ext uri="{FF2B5EF4-FFF2-40B4-BE49-F238E27FC236}">
              <a16:creationId xmlns:a16="http://schemas.microsoft.com/office/drawing/2014/main" id="{ACDE06DA-2C01-4255-B91E-6D1D5AA019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3" name="TextBox 7342">
          <a:extLst>
            <a:ext uri="{FF2B5EF4-FFF2-40B4-BE49-F238E27FC236}">
              <a16:creationId xmlns:a16="http://schemas.microsoft.com/office/drawing/2014/main" id="{92AC18C3-18A4-4F3B-BFA1-8E0791D370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:a16="http://schemas.microsoft.com/office/drawing/2014/main" id="{650C8247-E0A5-4621-878E-3F46F1A6FD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5" name="TextBox 7344">
          <a:extLst>
            <a:ext uri="{FF2B5EF4-FFF2-40B4-BE49-F238E27FC236}">
              <a16:creationId xmlns:a16="http://schemas.microsoft.com/office/drawing/2014/main" id="{2A78F14E-6827-4DF2-AA7E-CB369FE495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6" name="TextBox 7345">
          <a:extLst>
            <a:ext uri="{FF2B5EF4-FFF2-40B4-BE49-F238E27FC236}">
              <a16:creationId xmlns:a16="http://schemas.microsoft.com/office/drawing/2014/main" id="{5BCFFA3C-2DBB-4033-93CC-795F22CBF07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:a16="http://schemas.microsoft.com/office/drawing/2014/main" id="{5318B4C0-7970-4A31-B0D1-F1D55A1032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8" name="TextBox 7347">
          <a:extLst>
            <a:ext uri="{FF2B5EF4-FFF2-40B4-BE49-F238E27FC236}">
              <a16:creationId xmlns:a16="http://schemas.microsoft.com/office/drawing/2014/main" id="{F24EE592-20F0-48DB-8EDC-069399995B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49" name="TextBox 7348">
          <a:extLst>
            <a:ext uri="{FF2B5EF4-FFF2-40B4-BE49-F238E27FC236}">
              <a16:creationId xmlns:a16="http://schemas.microsoft.com/office/drawing/2014/main" id="{0FEA3C17-D26D-4A4A-9F62-CAA6BF3167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:a16="http://schemas.microsoft.com/office/drawing/2014/main" id="{F41F7B60-2448-42CF-A672-2E24F568E6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1" name="TextBox 7350">
          <a:extLst>
            <a:ext uri="{FF2B5EF4-FFF2-40B4-BE49-F238E27FC236}">
              <a16:creationId xmlns:a16="http://schemas.microsoft.com/office/drawing/2014/main" id="{F5F492F4-6190-4DBF-A8F4-83357BF50D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2" name="TextBox 7351">
          <a:extLst>
            <a:ext uri="{FF2B5EF4-FFF2-40B4-BE49-F238E27FC236}">
              <a16:creationId xmlns:a16="http://schemas.microsoft.com/office/drawing/2014/main" id="{FABA55EA-0C7F-4D3E-83C6-28DB1CBAB9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id="{97726688-8E0C-4992-A21F-3265CD7A3A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4" name="TextBox 7353">
          <a:extLst>
            <a:ext uri="{FF2B5EF4-FFF2-40B4-BE49-F238E27FC236}">
              <a16:creationId xmlns:a16="http://schemas.microsoft.com/office/drawing/2014/main" id="{E9805D4E-EBD6-4FEB-8DA5-BA057266966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5" name="TextBox 7354">
          <a:extLst>
            <a:ext uri="{FF2B5EF4-FFF2-40B4-BE49-F238E27FC236}">
              <a16:creationId xmlns:a16="http://schemas.microsoft.com/office/drawing/2014/main" id="{79891CBE-893C-467E-979C-1162E7FAFF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id="{BB080AA1-573C-477A-A39A-AE1D0EE1DD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7" name="TextBox 7356">
          <a:extLst>
            <a:ext uri="{FF2B5EF4-FFF2-40B4-BE49-F238E27FC236}">
              <a16:creationId xmlns:a16="http://schemas.microsoft.com/office/drawing/2014/main" id="{74E8E116-79BD-491B-9796-714391FBF2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8" name="TextBox 7357">
          <a:extLst>
            <a:ext uri="{FF2B5EF4-FFF2-40B4-BE49-F238E27FC236}">
              <a16:creationId xmlns:a16="http://schemas.microsoft.com/office/drawing/2014/main" id="{B62E53DB-E44B-4BF0-BBDD-13FF87C46A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:a16="http://schemas.microsoft.com/office/drawing/2014/main" id="{00ABDE75-202F-4550-920E-AE89CC1CF15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60" name="TextBox 7359">
          <a:extLst>
            <a:ext uri="{FF2B5EF4-FFF2-40B4-BE49-F238E27FC236}">
              <a16:creationId xmlns:a16="http://schemas.microsoft.com/office/drawing/2014/main" id="{97FC3DB2-6F47-45C3-AA03-AF6BA4438C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61" name="TextBox 7360">
          <a:extLst>
            <a:ext uri="{FF2B5EF4-FFF2-40B4-BE49-F238E27FC236}">
              <a16:creationId xmlns:a16="http://schemas.microsoft.com/office/drawing/2014/main" id="{112AFF1F-20D9-4DFF-8788-9B363E68D5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:a16="http://schemas.microsoft.com/office/drawing/2014/main" id="{2542CAEE-7C74-46BE-BFB8-C89E4EBF47F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3" name="TextBox 7362">
          <a:extLst>
            <a:ext uri="{FF2B5EF4-FFF2-40B4-BE49-F238E27FC236}">
              <a16:creationId xmlns:a16="http://schemas.microsoft.com/office/drawing/2014/main" id="{44EC4356-70B6-40CD-BC71-E6ABEF7A393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4" name="TextBox 7363">
          <a:extLst>
            <a:ext uri="{FF2B5EF4-FFF2-40B4-BE49-F238E27FC236}">
              <a16:creationId xmlns:a16="http://schemas.microsoft.com/office/drawing/2014/main" id="{A2769354-3332-446D-8534-90D5B7CFA4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id="{94329A42-E16A-4E36-9755-2C393A7776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6" name="TextBox 7365">
          <a:extLst>
            <a:ext uri="{FF2B5EF4-FFF2-40B4-BE49-F238E27FC236}">
              <a16:creationId xmlns:a16="http://schemas.microsoft.com/office/drawing/2014/main" id="{17B6AE4A-A36E-41CE-85C9-D30ABF9263F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7" name="TextBox 7366">
          <a:extLst>
            <a:ext uri="{FF2B5EF4-FFF2-40B4-BE49-F238E27FC236}">
              <a16:creationId xmlns:a16="http://schemas.microsoft.com/office/drawing/2014/main" id="{D3F2F3E8-381B-4717-957F-6E7F6044A5C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:a16="http://schemas.microsoft.com/office/drawing/2014/main" id="{9631E002-04AF-4BEE-89B3-C98A8F602CD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69" name="TextBox 7368">
          <a:extLst>
            <a:ext uri="{FF2B5EF4-FFF2-40B4-BE49-F238E27FC236}">
              <a16:creationId xmlns:a16="http://schemas.microsoft.com/office/drawing/2014/main" id="{B0BFB412-3385-44C1-9A94-3F2F76057C7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0" name="TextBox 7369">
          <a:extLst>
            <a:ext uri="{FF2B5EF4-FFF2-40B4-BE49-F238E27FC236}">
              <a16:creationId xmlns:a16="http://schemas.microsoft.com/office/drawing/2014/main" id="{55C7489B-321F-4A49-8D95-5A901F2B40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:a16="http://schemas.microsoft.com/office/drawing/2014/main" id="{CBE0109C-A91D-4F77-B137-92FF3831F07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2" name="TextBox 7371">
          <a:extLst>
            <a:ext uri="{FF2B5EF4-FFF2-40B4-BE49-F238E27FC236}">
              <a16:creationId xmlns:a16="http://schemas.microsoft.com/office/drawing/2014/main" id="{0022AB11-2D90-44EE-92F7-CF21EB5E611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3" name="TextBox 7372">
          <a:extLst>
            <a:ext uri="{FF2B5EF4-FFF2-40B4-BE49-F238E27FC236}">
              <a16:creationId xmlns:a16="http://schemas.microsoft.com/office/drawing/2014/main" id="{2E8A988C-46B5-4812-964F-0FB010F01F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:a16="http://schemas.microsoft.com/office/drawing/2014/main" id="{4F62F254-024F-470D-A51F-6CF9441898B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5" name="TextBox 7374">
          <a:extLst>
            <a:ext uri="{FF2B5EF4-FFF2-40B4-BE49-F238E27FC236}">
              <a16:creationId xmlns:a16="http://schemas.microsoft.com/office/drawing/2014/main" id="{A3E486CC-2076-4E90-9E05-3DF5DE55021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6" name="TextBox 7375">
          <a:extLst>
            <a:ext uri="{FF2B5EF4-FFF2-40B4-BE49-F238E27FC236}">
              <a16:creationId xmlns:a16="http://schemas.microsoft.com/office/drawing/2014/main" id="{A2E7AEAB-67C1-4AF8-94C6-DF86531360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id="{339D322A-EB3D-4D02-8619-E541C629FC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78" name="TextBox 7377">
          <a:extLst>
            <a:ext uri="{FF2B5EF4-FFF2-40B4-BE49-F238E27FC236}">
              <a16:creationId xmlns:a16="http://schemas.microsoft.com/office/drawing/2014/main" id="{D9ED2BAB-4278-417A-B72D-6739ACF483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79" name="TextBox 7378">
          <a:extLst>
            <a:ext uri="{FF2B5EF4-FFF2-40B4-BE49-F238E27FC236}">
              <a16:creationId xmlns:a16="http://schemas.microsoft.com/office/drawing/2014/main" id="{4A23F287-F68F-4259-9BD6-AD5383F4EA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id="{4F102466-BFE1-47BB-A5DC-9A388037BF0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1" name="TextBox 7380">
          <a:extLst>
            <a:ext uri="{FF2B5EF4-FFF2-40B4-BE49-F238E27FC236}">
              <a16:creationId xmlns:a16="http://schemas.microsoft.com/office/drawing/2014/main" id="{99519617-4EE1-4A0C-BC0B-8D2F681DCB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2" name="TextBox 7381">
          <a:extLst>
            <a:ext uri="{FF2B5EF4-FFF2-40B4-BE49-F238E27FC236}">
              <a16:creationId xmlns:a16="http://schemas.microsoft.com/office/drawing/2014/main" id="{1C90F1AB-BA8A-410B-BB15-8B9CEA083E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:a16="http://schemas.microsoft.com/office/drawing/2014/main" id="{BC17F10C-480C-4B83-A7A4-6BF5CEC17A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4" name="TextBox 7383">
          <a:extLst>
            <a:ext uri="{FF2B5EF4-FFF2-40B4-BE49-F238E27FC236}">
              <a16:creationId xmlns:a16="http://schemas.microsoft.com/office/drawing/2014/main" id="{AD2E7587-4EF5-4110-AA48-B6CDBBE82A4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5" name="TextBox 7384">
          <a:extLst>
            <a:ext uri="{FF2B5EF4-FFF2-40B4-BE49-F238E27FC236}">
              <a16:creationId xmlns:a16="http://schemas.microsoft.com/office/drawing/2014/main" id="{6B488A96-2863-4CDE-BD34-53E50742DB7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:a16="http://schemas.microsoft.com/office/drawing/2014/main" id="{C9CE491E-DC29-4CF4-A94C-A16AC2E2396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7" name="TextBox 7386">
          <a:extLst>
            <a:ext uri="{FF2B5EF4-FFF2-40B4-BE49-F238E27FC236}">
              <a16:creationId xmlns:a16="http://schemas.microsoft.com/office/drawing/2014/main" id="{3F2C1014-8E02-4809-9979-43A5DA5E82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8" name="TextBox 7387">
          <a:extLst>
            <a:ext uri="{FF2B5EF4-FFF2-40B4-BE49-F238E27FC236}">
              <a16:creationId xmlns:a16="http://schemas.microsoft.com/office/drawing/2014/main" id="{7A676400-26D1-4BBF-97FD-D24CA7C66E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id="{E34AFECC-1C31-4B62-8773-6D805C5866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90" name="TextBox 7389">
          <a:extLst>
            <a:ext uri="{FF2B5EF4-FFF2-40B4-BE49-F238E27FC236}">
              <a16:creationId xmlns:a16="http://schemas.microsoft.com/office/drawing/2014/main" id="{61DD271C-EA1E-4DDD-AE89-D0039EC2E2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91" name="TextBox 7390">
          <a:extLst>
            <a:ext uri="{FF2B5EF4-FFF2-40B4-BE49-F238E27FC236}">
              <a16:creationId xmlns:a16="http://schemas.microsoft.com/office/drawing/2014/main" id="{863F5BFD-0493-4DE4-8333-3904AF461E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id="{00D043A5-0AEB-407C-B788-2B2754B0B1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393" name="TextBox 7392">
          <a:extLst>
            <a:ext uri="{FF2B5EF4-FFF2-40B4-BE49-F238E27FC236}">
              <a16:creationId xmlns:a16="http://schemas.microsoft.com/office/drawing/2014/main" id="{8F2031B9-AC7E-4B4D-A179-BE09538069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94" name="TextBox 7393">
          <a:extLst>
            <a:ext uri="{FF2B5EF4-FFF2-40B4-BE49-F238E27FC236}">
              <a16:creationId xmlns:a16="http://schemas.microsoft.com/office/drawing/2014/main" id="{6FF0E2F5-AFE3-4F33-8D04-F23B0FD8CA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id="{21EB95F4-E57C-43E5-8097-32621DD57F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96" name="TextBox 7395">
          <a:extLst>
            <a:ext uri="{FF2B5EF4-FFF2-40B4-BE49-F238E27FC236}">
              <a16:creationId xmlns:a16="http://schemas.microsoft.com/office/drawing/2014/main" id="{27375605-020B-4C84-A09F-C87C9012512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97" name="TextBox 7396">
          <a:extLst>
            <a:ext uri="{FF2B5EF4-FFF2-40B4-BE49-F238E27FC236}">
              <a16:creationId xmlns:a16="http://schemas.microsoft.com/office/drawing/2014/main" id="{AD7BDE4B-6AF9-410F-829A-880B7B5E7E2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id="{F67F9F6B-A60E-460F-8C57-1834A9E6DE5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399" name="TextBox 7398">
          <a:extLst>
            <a:ext uri="{FF2B5EF4-FFF2-40B4-BE49-F238E27FC236}">
              <a16:creationId xmlns:a16="http://schemas.microsoft.com/office/drawing/2014/main" id="{96E0CB28-8D7D-489E-89A1-06E87A8E9C3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0" name="TextBox 7399">
          <a:extLst>
            <a:ext uri="{FF2B5EF4-FFF2-40B4-BE49-F238E27FC236}">
              <a16:creationId xmlns:a16="http://schemas.microsoft.com/office/drawing/2014/main" id="{40E08290-5D46-4382-BD25-915B9BCADC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id="{48102929-D940-47C0-8A42-316F4A02AE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2" name="TextBox 7401">
          <a:extLst>
            <a:ext uri="{FF2B5EF4-FFF2-40B4-BE49-F238E27FC236}">
              <a16:creationId xmlns:a16="http://schemas.microsoft.com/office/drawing/2014/main" id="{A4B6BEC0-190C-4234-8F73-0E750DC80B9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3" name="TextBox 7402">
          <a:extLst>
            <a:ext uri="{FF2B5EF4-FFF2-40B4-BE49-F238E27FC236}">
              <a16:creationId xmlns:a16="http://schemas.microsoft.com/office/drawing/2014/main" id="{43005965-B23E-48BB-A0F9-0A6950A1CA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:a16="http://schemas.microsoft.com/office/drawing/2014/main" id="{29C174F4-597F-4582-8F57-3AC52D2D24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5" name="TextBox 7404">
          <a:extLst>
            <a:ext uri="{FF2B5EF4-FFF2-40B4-BE49-F238E27FC236}">
              <a16:creationId xmlns:a16="http://schemas.microsoft.com/office/drawing/2014/main" id="{E49A2791-F029-4D00-9ACD-7477DFA262D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6" name="TextBox 7405">
          <a:extLst>
            <a:ext uri="{FF2B5EF4-FFF2-40B4-BE49-F238E27FC236}">
              <a16:creationId xmlns:a16="http://schemas.microsoft.com/office/drawing/2014/main" id="{1C57AFAA-7D84-4ECE-B1FC-BBA77793627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7" name="TextBox 7406">
          <a:extLst>
            <a:ext uri="{FF2B5EF4-FFF2-40B4-BE49-F238E27FC236}">
              <a16:creationId xmlns:a16="http://schemas.microsoft.com/office/drawing/2014/main" id="{06C7CB22-C6A6-4255-9A9A-686574A416A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8" name="TextBox 7407">
          <a:extLst>
            <a:ext uri="{FF2B5EF4-FFF2-40B4-BE49-F238E27FC236}">
              <a16:creationId xmlns:a16="http://schemas.microsoft.com/office/drawing/2014/main" id="{3F89413E-7B57-4BD2-9690-78B7DBDD4F8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09" name="TextBox 7408">
          <a:extLst>
            <a:ext uri="{FF2B5EF4-FFF2-40B4-BE49-F238E27FC236}">
              <a16:creationId xmlns:a16="http://schemas.microsoft.com/office/drawing/2014/main" id="{BC71D061-FA5F-4EF8-9723-85623CB0118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:a16="http://schemas.microsoft.com/office/drawing/2014/main" id="{3393AB2B-9CD2-4E1F-BB97-3B9D0D2184A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1" name="TextBox 7410">
          <a:extLst>
            <a:ext uri="{FF2B5EF4-FFF2-40B4-BE49-F238E27FC236}">
              <a16:creationId xmlns:a16="http://schemas.microsoft.com/office/drawing/2014/main" id="{405E8D4B-E7D0-4855-9998-723C5F1F3D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2" name="TextBox 7411">
          <a:extLst>
            <a:ext uri="{FF2B5EF4-FFF2-40B4-BE49-F238E27FC236}">
              <a16:creationId xmlns:a16="http://schemas.microsoft.com/office/drawing/2014/main" id="{5E4774C8-CF83-4115-88C5-899B140172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id="{4F7DE1C5-A257-4899-BAF7-D1C25585A0F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4" name="TextBox 7413">
          <a:extLst>
            <a:ext uri="{FF2B5EF4-FFF2-40B4-BE49-F238E27FC236}">
              <a16:creationId xmlns:a16="http://schemas.microsoft.com/office/drawing/2014/main" id="{A670B3A5-BC44-48FA-854F-47FDF161C9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5" name="TextBox 7414">
          <a:extLst>
            <a:ext uri="{FF2B5EF4-FFF2-40B4-BE49-F238E27FC236}">
              <a16:creationId xmlns:a16="http://schemas.microsoft.com/office/drawing/2014/main" id="{1A7F2300-0C7A-4C6C-BEE0-E21F8BE4C2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:a16="http://schemas.microsoft.com/office/drawing/2014/main" id="{F3BFBB53-6291-40A6-A4C9-9679083100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7" name="TextBox 7416">
          <a:extLst>
            <a:ext uri="{FF2B5EF4-FFF2-40B4-BE49-F238E27FC236}">
              <a16:creationId xmlns:a16="http://schemas.microsoft.com/office/drawing/2014/main" id="{A0D38566-6A7F-4745-B9A3-F643E100380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8" name="TextBox 7417">
          <a:extLst>
            <a:ext uri="{FF2B5EF4-FFF2-40B4-BE49-F238E27FC236}">
              <a16:creationId xmlns:a16="http://schemas.microsoft.com/office/drawing/2014/main" id="{73C84347-5E62-4FB7-AABB-6D4D165AC45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:a16="http://schemas.microsoft.com/office/drawing/2014/main" id="{130AB055-8D4F-4BBA-A07B-1AFC1C5D3A1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20" name="TextBox 7419">
          <a:extLst>
            <a:ext uri="{FF2B5EF4-FFF2-40B4-BE49-F238E27FC236}">
              <a16:creationId xmlns:a16="http://schemas.microsoft.com/office/drawing/2014/main" id="{8661955D-2745-47A7-8370-FCCF7351E6C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21" name="TextBox 7420">
          <a:extLst>
            <a:ext uri="{FF2B5EF4-FFF2-40B4-BE49-F238E27FC236}">
              <a16:creationId xmlns:a16="http://schemas.microsoft.com/office/drawing/2014/main" id="{32400F81-06D1-4F24-855C-88B398AEB0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id="{B5A19E49-006E-4977-899D-53C3621D416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23" name="TextBox 7422">
          <a:extLst>
            <a:ext uri="{FF2B5EF4-FFF2-40B4-BE49-F238E27FC236}">
              <a16:creationId xmlns:a16="http://schemas.microsoft.com/office/drawing/2014/main" id="{801A9272-C742-44AA-A11B-687DBA864DB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24" name="TextBox 7423">
          <a:extLst>
            <a:ext uri="{FF2B5EF4-FFF2-40B4-BE49-F238E27FC236}">
              <a16:creationId xmlns:a16="http://schemas.microsoft.com/office/drawing/2014/main" id="{C5A274BC-85F3-42FC-8523-5EF63AF59FD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7425" name="TextBox 7424">
          <a:extLst>
            <a:ext uri="{FF2B5EF4-FFF2-40B4-BE49-F238E27FC236}">
              <a16:creationId xmlns:a16="http://schemas.microsoft.com/office/drawing/2014/main" id="{B875D0F5-479B-4965-855B-5E09E024049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26" name="TextBox 7425">
          <a:extLst>
            <a:ext uri="{FF2B5EF4-FFF2-40B4-BE49-F238E27FC236}">
              <a16:creationId xmlns:a16="http://schemas.microsoft.com/office/drawing/2014/main" id="{55F6F54B-FBE0-42D1-B080-053D24446C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27" name="TextBox 7426">
          <a:extLst>
            <a:ext uri="{FF2B5EF4-FFF2-40B4-BE49-F238E27FC236}">
              <a16:creationId xmlns:a16="http://schemas.microsoft.com/office/drawing/2014/main" id="{3DA22ACA-96FE-4F1B-8B21-0BD443F1AA6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id="{5BAB1C2A-CA55-440B-934C-735380B645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29" name="TextBox 7428">
          <a:extLst>
            <a:ext uri="{FF2B5EF4-FFF2-40B4-BE49-F238E27FC236}">
              <a16:creationId xmlns:a16="http://schemas.microsoft.com/office/drawing/2014/main" id="{4A2FA5EC-73BE-4D37-96FB-8D454E345E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0" name="TextBox 7429">
          <a:extLst>
            <a:ext uri="{FF2B5EF4-FFF2-40B4-BE49-F238E27FC236}">
              <a16:creationId xmlns:a16="http://schemas.microsoft.com/office/drawing/2014/main" id="{72FA2284-1040-4149-8DAB-5E586740F7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:a16="http://schemas.microsoft.com/office/drawing/2014/main" id="{6FD98B5C-C6E2-4DCA-ABD2-B8B39A05AEC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2" name="TextBox 7431">
          <a:extLst>
            <a:ext uri="{FF2B5EF4-FFF2-40B4-BE49-F238E27FC236}">
              <a16:creationId xmlns:a16="http://schemas.microsoft.com/office/drawing/2014/main" id="{EFA47F48-9414-4AA4-98DF-7140AE8901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3" name="TextBox 7432">
          <a:extLst>
            <a:ext uri="{FF2B5EF4-FFF2-40B4-BE49-F238E27FC236}">
              <a16:creationId xmlns:a16="http://schemas.microsoft.com/office/drawing/2014/main" id="{462FA782-50AC-4D0A-9605-9104E08D75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:a16="http://schemas.microsoft.com/office/drawing/2014/main" id="{89032891-ED63-40C2-B5A2-2839A3AB86D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5" name="TextBox 7434">
          <a:extLst>
            <a:ext uri="{FF2B5EF4-FFF2-40B4-BE49-F238E27FC236}">
              <a16:creationId xmlns:a16="http://schemas.microsoft.com/office/drawing/2014/main" id="{0E23C3D7-9B19-480F-B79F-7EA27F35C5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6" name="TextBox 7435">
          <a:extLst>
            <a:ext uri="{FF2B5EF4-FFF2-40B4-BE49-F238E27FC236}">
              <a16:creationId xmlns:a16="http://schemas.microsoft.com/office/drawing/2014/main" id="{17A44F15-8748-4B91-B1ED-BB61B75EEA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:a16="http://schemas.microsoft.com/office/drawing/2014/main" id="{11359610-3DFB-4D5B-A892-DEA8B4926E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8" name="TextBox 7437">
          <a:extLst>
            <a:ext uri="{FF2B5EF4-FFF2-40B4-BE49-F238E27FC236}">
              <a16:creationId xmlns:a16="http://schemas.microsoft.com/office/drawing/2014/main" id="{068B56C4-AB82-428D-96D1-E6EB6B6F5B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39" name="TextBox 7438">
          <a:extLst>
            <a:ext uri="{FF2B5EF4-FFF2-40B4-BE49-F238E27FC236}">
              <a16:creationId xmlns:a16="http://schemas.microsoft.com/office/drawing/2014/main" id="{AB19A7DB-5C74-417A-8239-A4F03E9571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id="{BD2286E7-4CDD-479E-B4DF-108F3F76E4C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1" name="TextBox 7440">
          <a:extLst>
            <a:ext uri="{FF2B5EF4-FFF2-40B4-BE49-F238E27FC236}">
              <a16:creationId xmlns:a16="http://schemas.microsoft.com/office/drawing/2014/main" id="{CA3576F9-9578-4C19-BEE9-3C8845C568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2" name="TextBox 7441">
          <a:extLst>
            <a:ext uri="{FF2B5EF4-FFF2-40B4-BE49-F238E27FC236}">
              <a16:creationId xmlns:a16="http://schemas.microsoft.com/office/drawing/2014/main" id="{BBFB0E99-EF8C-478E-B861-E99AE35B40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3" name="TextBox 7442">
          <a:extLst>
            <a:ext uri="{FF2B5EF4-FFF2-40B4-BE49-F238E27FC236}">
              <a16:creationId xmlns:a16="http://schemas.microsoft.com/office/drawing/2014/main" id="{3A1D86DB-6AC6-4442-AC3F-F223D64CD6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4" name="TextBox 7443">
          <a:extLst>
            <a:ext uri="{FF2B5EF4-FFF2-40B4-BE49-F238E27FC236}">
              <a16:creationId xmlns:a16="http://schemas.microsoft.com/office/drawing/2014/main" id="{1D9E249E-9AB8-42A4-A592-2BDE23E7A1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5" name="TextBox 7444">
          <a:extLst>
            <a:ext uri="{FF2B5EF4-FFF2-40B4-BE49-F238E27FC236}">
              <a16:creationId xmlns:a16="http://schemas.microsoft.com/office/drawing/2014/main" id="{B11C7C83-EA1C-4580-BCB9-660AEABADD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id="{65625D02-F617-449B-89C5-EA870E1D9D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7" name="TextBox 7446">
          <a:extLst>
            <a:ext uri="{FF2B5EF4-FFF2-40B4-BE49-F238E27FC236}">
              <a16:creationId xmlns:a16="http://schemas.microsoft.com/office/drawing/2014/main" id="{B9670789-25B4-40DA-B316-CBB57F3D560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8" name="TextBox 7447">
          <a:extLst>
            <a:ext uri="{FF2B5EF4-FFF2-40B4-BE49-F238E27FC236}">
              <a16:creationId xmlns:a16="http://schemas.microsoft.com/office/drawing/2014/main" id="{9624D783-C8F7-4282-9A24-691FC26055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:a16="http://schemas.microsoft.com/office/drawing/2014/main" id="{42A9D86F-9EC3-4CCE-BA2C-6C95113891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0" name="TextBox 7449">
          <a:extLst>
            <a:ext uri="{FF2B5EF4-FFF2-40B4-BE49-F238E27FC236}">
              <a16:creationId xmlns:a16="http://schemas.microsoft.com/office/drawing/2014/main" id="{8A291A6D-5D84-4DA7-A674-6769098879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1" name="TextBox 7450">
          <a:extLst>
            <a:ext uri="{FF2B5EF4-FFF2-40B4-BE49-F238E27FC236}">
              <a16:creationId xmlns:a16="http://schemas.microsoft.com/office/drawing/2014/main" id="{F97D650D-8907-4B9F-8219-046A4220AD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id="{380E4679-8988-4E38-B0B2-BE9AEC03D8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3" name="TextBox 7452">
          <a:extLst>
            <a:ext uri="{FF2B5EF4-FFF2-40B4-BE49-F238E27FC236}">
              <a16:creationId xmlns:a16="http://schemas.microsoft.com/office/drawing/2014/main" id="{E280ECA3-67BB-4C0A-8B09-6E7809DD39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4" name="TextBox 7453">
          <a:extLst>
            <a:ext uri="{FF2B5EF4-FFF2-40B4-BE49-F238E27FC236}">
              <a16:creationId xmlns:a16="http://schemas.microsoft.com/office/drawing/2014/main" id="{08CE84F4-3CEE-46F7-900D-0575F9B329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id="{9A6837B5-81E6-471E-925C-0273BC76CF6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6" name="TextBox 7455">
          <a:extLst>
            <a:ext uri="{FF2B5EF4-FFF2-40B4-BE49-F238E27FC236}">
              <a16:creationId xmlns:a16="http://schemas.microsoft.com/office/drawing/2014/main" id="{A21D66C5-91A5-4278-9075-5985E3B886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7" name="TextBox 7456">
          <a:extLst>
            <a:ext uri="{FF2B5EF4-FFF2-40B4-BE49-F238E27FC236}">
              <a16:creationId xmlns:a16="http://schemas.microsoft.com/office/drawing/2014/main" id="{9E94EEB8-6100-4F1A-94B1-91CFE0564B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:a16="http://schemas.microsoft.com/office/drawing/2014/main" id="{C9718FA1-6EAA-488A-BB2F-9B84DEA0A4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59" name="TextBox 7458">
          <a:extLst>
            <a:ext uri="{FF2B5EF4-FFF2-40B4-BE49-F238E27FC236}">
              <a16:creationId xmlns:a16="http://schemas.microsoft.com/office/drawing/2014/main" id="{6E00DB49-2952-4965-8D11-E0C486AF59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0" name="TextBox 7459">
          <a:extLst>
            <a:ext uri="{FF2B5EF4-FFF2-40B4-BE49-F238E27FC236}">
              <a16:creationId xmlns:a16="http://schemas.microsoft.com/office/drawing/2014/main" id="{707D3EAA-6CED-4007-AD64-96721606C8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:a16="http://schemas.microsoft.com/office/drawing/2014/main" id="{D4A50A0C-F52C-4795-8B67-A0ED40B070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2" name="TextBox 7461">
          <a:extLst>
            <a:ext uri="{FF2B5EF4-FFF2-40B4-BE49-F238E27FC236}">
              <a16:creationId xmlns:a16="http://schemas.microsoft.com/office/drawing/2014/main" id="{5917C128-A3C0-4C2C-8853-B7CD1662A8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3" name="TextBox 7462">
          <a:extLst>
            <a:ext uri="{FF2B5EF4-FFF2-40B4-BE49-F238E27FC236}">
              <a16:creationId xmlns:a16="http://schemas.microsoft.com/office/drawing/2014/main" id="{C351D718-B505-443C-9825-A66C3326C6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id="{C0148C8F-D80C-4771-987F-E86519E4B4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5" name="TextBox 7464">
          <a:extLst>
            <a:ext uri="{FF2B5EF4-FFF2-40B4-BE49-F238E27FC236}">
              <a16:creationId xmlns:a16="http://schemas.microsoft.com/office/drawing/2014/main" id="{80001F08-6F29-4A9F-998E-C55E1E9519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6" name="TextBox 7465">
          <a:extLst>
            <a:ext uri="{FF2B5EF4-FFF2-40B4-BE49-F238E27FC236}">
              <a16:creationId xmlns:a16="http://schemas.microsoft.com/office/drawing/2014/main" id="{EE25F2EE-B053-4E43-AC3F-78F9656F42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id="{1A1AE125-68B2-4784-A7E9-098187A6BC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8" name="TextBox 7467">
          <a:extLst>
            <a:ext uri="{FF2B5EF4-FFF2-40B4-BE49-F238E27FC236}">
              <a16:creationId xmlns:a16="http://schemas.microsoft.com/office/drawing/2014/main" id="{9F7F8A3E-F962-4613-9D93-9F0A46A9AE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69" name="TextBox 7468">
          <a:extLst>
            <a:ext uri="{FF2B5EF4-FFF2-40B4-BE49-F238E27FC236}">
              <a16:creationId xmlns:a16="http://schemas.microsoft.com/office/drawing/2014/main" id="{99796E86-C0AF-475C-A03D-C37B0CB83D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:a16="http://schemas.microsoft.com/office/drawing/2014/main" id="{89BBEF74-D059-4D3F-9836-CCADB04FBC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1" name="TextBox 7470">
          <a:extLst>
            <a:ext uri="{FF2B5EF4-FFF2-40B4-BE49-F238E27FC236}">
              <a16:creationId xmlns:a16="http://schemas.microsoft.com/office/drawing/2014/main" id="{2AE9FFAE-EE0C-4306-A5FE-7287A9E90F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2" name="TextBox 7471">
          <a:extLst>
            <a:ext uri="{FF2B5EF4-FFF2-40B4-BE49-F238E27FC236}">
              <a16:creationId xmlns:a16="http://schemas.microsoft.com/office/drawing/2014/main" id="{AD7D77FC-094B-4159-B2D1-02F59839D5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id="{A1767380-A556-46E7-ADFD-3305AE6724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4" name="TextBox 7473">
          <a:extLst>
            <a:ext uri="{FF2B5EF4-FFF2-40B4-BE49-F238E27FC236}">
              <a16:creationId xmlns:a16="http://schemas.microsoft.com/office/drawing/2014/main" id="{7147D38B-6243-4986-9765-B98F8A0144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5" name="TextBox 7474">
          <a:extLst>
            <a:ext uri="{FF2B5EF4-FFF2-40B4-BE49-F238E27FC236}">
              <a16:creationId xmlns:a16="http://schemas.microsoft.com/office/drawing/2014/main" id="{CCE6EF08-83C0-4EF2-94A3-EBEC41461D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:a16="http://schemas.microsoft.com/office/drawing/2014/main" id="{5CA5B94E-298B-4EF9-B569-B1E482BF71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7" name="TextBox 7476">
          <a:extLst>
            <a:ext uri="{FF2B5EF4-FFF2-40B4-BE49-F238E27FC236}">
              <a16:creationId xmlns:a16="http://schemas.microsoft.com/office/drawing/2014/main" id="{B6273FDE-7B44-4F9E-93E7-DB8747595B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8" name="TextBox 7477">
          <a:extLst>
            <a:ext uri="{FF2B5EF4-FFF2-40B4-BE49-F238E27FC236}">
              <a16:creationId xmlns:a16="http://schemas.microsoft.com/office/drawing/2014/main" id="{0C2D0F51-C338-4FF3-895F-682E9C4B75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:a16="http://schemas.microsoft.com/office/drawing/2014/main" id="{95E7E388-AAEE-4586-B538-3872C45FD3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0" name="TextBox 7479">
          <a:extLst>
            <a:ext uri="{FF2B5EF4-FFF2-40B4-BE49-F238E27FC236}">
              <a16:creationId xmlns:a16="http://schemas.microsoft.com/office/drawing/2014/main" id="{6DF1186B-2A8B-443D-99D2-069E923B37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1" name="TextBox 7480">
          <a:extLst>
            <a:ext uri="{FF2B5EF4-FFF2-40B4-BE49-F238E27FC236}">
              <a16:creationId xmlns:a16="http://schemas.microsoft.com/office/drawing/2014/main" id="{CBF2F15C-04FB-493E-B1D6-853C904598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id="{8AB8DA0F-0872-44A4-B547-793CC45478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3" name="TextBox 7482">
          <a:extLst>
            <a:ext uri="{FF2B5EF4-FFF2-40B4-BE49-F238E27FC236}">
              <a16:creationId xmlns:a16="http://schemas.microsoft.com/office/drawing/2014/main" id="{249ED3F8-34F6-4B08-BB24-5D8B8400BD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4" name="TextBox 7483">
          <a:extLst>
            <a:ext uri="{FF2B5EF4-FFF2-40B4-BE49-F238E27FC236}">
              <a16:creationId xmlns:a16="http://schemas.microsoft.com/office/drawing/2014/main" id="{62015B9A-3A27-499F-AFC7-F6A4E2471F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5" name="TextBox 7484">
          <a:extLst>
            <a:ext uri="{FF2B5EF4-FFF2-40B4-BE49-F238E27FC236}">
              <a16:creationId xmlns:a16="http://schemas.microsoft.com/office/drawing/2014/main" id="{D0545343-7267-4B30-8912-541A9CDD43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6" name="TextBox 7485">
          <a:extLst>
            <a:ext uri="{FF2B5EF4-FFF2-40B4-BE49-F238E27FC236}">
              <a16:creationId xmlns:a16="http://schemas.microsoft.com/office/drawing/2014/main" id="{2F8466DC-A84A-4CB3-AB1E-5ECC16EB7A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7" name="TextBox 7486">
          <a:extLst>
            <a:ext uri="{FF2B5EF4-FFF2-40B4-BE49-F238E27FC236}">
              <a16:creationId xmlns:a16="http://schemas.microsoft.com/office/drawing/2014/main" id="{9F48370C-3EF7-4D59-8626-42CF59A637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id="{ABD9310B-EF84-4A88-AA00-A71E4573AC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89" name="TextBox 7488">
          <a:extLst>
            <a:ext uri="{FF2B5EF4-FFF2-40B4-BE49-F238E27FC236}">
              <a16:creationId xmlns:a16="http://schemas.microsoft.com/office/drawing/2014/main" id="{63D565E2-DBD5-4D45-BFA8-CA88101F3B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0" name="TextBox 7489">
          <a:extLst>
            <a:ext uri="{FF2B5EF4-FFF2-40B4-BE49-F238E27FC236}">
              <a16:creationId xmlns:a16="http://schemas.microsoft.com/office/drawing/2014/main" id="{5BD2B1F0-205C-4789-B2BD-6047B529A2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id="{4CE89D3D-7225-4BBD-86DE-AE7A046326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2" name="TextBox 7491">
          <a:extLst>
            <a:ext uri="{FF2B5EF4-FFF2-40B4-BE49-F238E27FC236}">
              <a16:creationId xmlns:a16="http://schemas.microsoft.com/office/drawing/2014/main" id="{2C57C4CB-C8E3-4FA6-9FC4-32EC3D125E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3" name="TextBox 7492">
          <a:extLst>
            <a:ext uri="{FF2B5EF4-FFF2-40B4-BE49-F238E27FC236}">
              <a16:creationId xmlns:a16="http://schemas.microsoft.com/office/drawing/2014/main" id="{6732D8F3-493A-4F3B-9309-B980C8389F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id="{F07A3589-74B6-42E9-AFA0-C51CA14953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5" name="TextBox 7494">
          <a:extLst>
            <a:ext uri="{FF2B5EF4-FFF2-40B4-BE49-F238E27FC236}">
              <a16:creationId xmlns:a16="http://schemas.microsoft.com/office/drawing/2014/main" id="{60CFCB7C-99D7-49FE-8C2E-A13F0CB719D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6" name="TextBox 7495">
          <a:extLst>
            <a:ext uri="{FF2B5EF4-FFF2-40B4-BE49-F238E27FC236}">
              <a16:creationId xmlns:a16="http://schemas.microsoft.com/office/drawing/2014/main" id="{BA7BD1AB-834C-4B91-A1F4-733FB74612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id="{D605CD68-48CA-429B-81AA-A84D39F023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8" name="TextBox 7497">
          <a:extLst>
            <a:ext uri="{FF2B5EF4-FFF2-40B4-BE49-F238E27FC236}">
              <a16:creationId xmlns:a16="http://schemas.microsoft.com/office/drawing/2014/main" id="{77FA6506-F757-4140-A447-DD82A60DB1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499" name="TextBox 7498">
          <a:extLst>
            <a:ext uri="{FF2B5EF4-FFF2-40B4-BE49-F238E27FC236}">
              <a16:creationId xmlns:a16="http://schemas.microsoft.com/office/drawing/2014/main" id="{6D0C7D20-2C1F-4554-880C-FEF345C582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id="{11966764-5C0E-42AB-B1B2-8AAEE7B7704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1" name="TextBox 7500">
          <a:extLst>
            <a:ext uri="{FF2B5EF4-FFF2-40B4-BE49-F238E27FC236}">
              <a16:creationId xmlns:a16="http://schemas.microsoft.com/office/drawing/2014/main" id="{E4BA8997-1AD3-43D1-86BA-86702A7A7F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2" name="TextBox 7501">
          <a:extLst>
            <a:ext uri="{FF2B5EF4-FFF2-40B4-BE49-F238E27FC236}">
              <a16:creationId xmlns:a16="http://schemas.microsoft.com/office/drawing/2014/main" id="{06D755F9-CA8F-41B9-9E33-4AE878E0A4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:a16="http://schemas.microsoft.com/office/drawing/2014/main" id="{9A0BF885-071A-4E84-8FB1-81B8EF47A2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4" name="TextBox 7503">
          <a:extLst>
            <a:ext uri="{FF2B5EF4-FFF2-40B4-BE49-F238E27FC236}">
              <a16:creationId xmlns:a16="http://schemas.microsoft.com/office/drawing/2014/main" id="{A653E79A-37AE-40A4-9C4C-310E9869E8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5" name="TextBox 7504">
          <a:extLst>
            <a:ext uri="{FF2B5EF4-FFF2-40B4-BE49-F238E27FC236}">
              <a16:creationId xmlns:a16="http://schemas.microsoft.com/office/drawing/2014/main" id="{573EA0D4-95FD-4686-9CCF-DFEFB417FFF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id="{3D87C287-0ECA-4EC1-86FC-6D424FDDF1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7" name="TextBox 7506">
          <a:extLst>
            <a:ext uri="{FF2B5EF4-FFF2-40B4-BE49-F238E27FC236}">
              <a16:creationId xmlns:a16="http://schemas.microsoft.com/office/drawing/2014/main" id="{9EDD560B-3559-482C-92E0-4C4E506F4E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8" name="TextBox 7507">
          <a:extLst>
            <a:ext uri="{FF2B5EF4-FFF2-40B4-BE49-F238E27FC236}">
              <a16:creationId xmlns:a16="http://schemas.microsoft.com/office/drawing/2014/main" id="{63D481CA-2133-4D1A-9E47-7D44715A26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:a16="http://schemas.microsoft.com/office/drawing/2014/main" id="{E2998D3A-86CF-42E6-A23C-35684DF91C6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0" name="TextBox 7509">
          <a:extLst>
            <a:ext uri="{FF2B5EF4-FFF2-40B4-BE49-F238E27FC236}">
              <a16:creationId xmlns:a16="http://schemas.microsoft.com/office/drawing/2014/main" id="{DFC373BF-83BE-4B0D-8A27-D9EFF59156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id="{080852EC-B734-4251-9557-8BB6F95BB3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2E80406D-A834-45C7-B3BF-B5AD720FE5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5F67048D-FE26-4830-A1EE-7D85E49EDBE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id="{E82A2BA9-0CE1-44F0-8F87-5D5DFD6508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D0BEC5E9-8566-4532-9FC1-99E1A756B7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C417DA4E-F38F-400A-936D-DEE18DCE18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:a16="http://schemas.microsoft.com/office/drawing/2014/main" id="{5D648390-3832-4D8F-BAD3-5AED7615C2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E8762F6F-7588-40FE-9773-FD42893E5C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CE0B4ED5-A025-4654-8AD6-8A8D9F4EC1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:a16="http://schemas.microsoft.com/office/drawing/2014/main" id="{B5FDBA37-D554-4352-B4F0-E9E46821B8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9BAFAB89-79CA-459F-919E-0749015F3E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956F9B2B-307E-4BF1-A4C5-509543EE69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id="{59FECA71-A18C-4D1B-A2EB-05AF075763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0AF9E5FC-FB46-43BF-A730-235D168E96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3945FF53-C85F-4D9C-AA7C-44F263CC746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id="{39FBC615-5CA1-41D6-AE19-B67C990913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3650B9FE-7091-4E93-A3D5-6CAFA09CFB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D7BE312F-9CC9-4FA4-8D39-E6C0F51A6FC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id="{A4FA7112-759D-46A2-AA35-458555FC3FD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5DB649DF-2B6D-4264-9AFA-36C138C753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AC9419FE-2193-4B37-A0C2-7747BFE678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id="{A2DD251A-B30E-4EB4-8FCD-FAFB8D09A3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C702378B-9C05-48BF-B657-B12D227D00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9F254089-4D61-45CF-BB37-4DE83941D4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id="{B5BA28D6-4728-4E2F-9B2A-861F932FBE1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19D8C6C4-78B6-49B3-B468-5F6F206E68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F417D25B-25A5-4BE3-8191-A651035F958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id="{8C3D72F7-B467-4537-BB9B-2D24DB82B7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198CDA43-B513-46C2-BA21-4622A154BEB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F1CCF756-7E9D-473F-96B2-E55AE2216F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1" name="TextBox 7540">
          <a:extLst>
            <a:ext uri="{FF2B5EF4-FFF2-40B4-BE49-F238E27FC236}">
              <a16:creationId xmlns:a16="http://schemas.microsoft.com/office/drawing/2014/main" id="{6C084399-5FAA-45C5-9624-E6DF9DD5FD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4ABE2639-47D0-4C7A-8A45-F8E97BB2F2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3" name="TextBox 7542">
          <a:extLst>
            <a:ext uri="{FF2B5EF4-FFF2-40B4-BE49-F238E27FC236}">
              <a16:creationId xmlns:a16="http://schemas.microsoft.com/office/drawing/2014/main" id="{2A708FC3-BDD4-46CD-91F3-40292641E9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FB63DF27-3CC7-4ECD-92A4-3CD7EAF432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id="{00B98CFC-0409-422E-8843-7848FF82807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6" name="TextBox 7545">
          <a:extLst>
            <a:ext uri="{FF2B5EF4-FFF2-40B4-BE49-F238E27FC236}">
              <a16:creationId xmlns:a16="http://schemas.microsoft.com/office/drawing/2014/main" id="{F06B5AF8-4B9A-4CAE-B456-19CBAA0DBB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:a16="http://schemas.microsoft.com/office/drawing/2014/main" id="{FC814F5E-64E1-4800-AE94-11A8AB5759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A334FC45-E1B3-400C-85F3-C1DBA2DB20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id="{88FE7F5F-F510-4700-BDAC-F2808857B2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:a16="http://schemas.microsoft.com/office/drawing/2014/main" id="{BAC48601-20D9-43BA-9333-45E2C06789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E841A02F-3197-4AAF-B5F8-125DF02650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2" name="TextBox 7551">
          <a:extLst>
            <a:ext uri="{FF2B5EF4-FFF2-40B4-BE49-F238E27FC236}">
              <a16:creationId xmlns:a16="http://schemas.microsoft.com/office/drawing/2014/main" id="{C9F39990-D868-4A85-A8F5-110BB22CDE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:a16="http://schemas.microsoft.com/office/drawing/2014/main" id="{54598016-20E8-4B17-871C-6A00F93A6B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9A826B4C-D0F3-4931-AE5A-7F72BBEB60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5" name="TextBox 7554">
          <a:extLst>
            <a:ext uri="{FF2B5EF4-FFF2-40B4-BE49-F238E27FC236}">
              <a16:creationId xmlns:a16="http://schemas.microsoft.com/office/drawing/2014/main" id="{79286640-2C22-4A50-BF27-55653FC8552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id="{3FB4FACB-EF38-4BAF-8149-DB137703F87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E58564A4-E581-47AE-AB00-E46503CEE92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8" name="TextBox 7557">
          <a:extLst>
            <a:ext uri="{FF2B5EF4-FFF2-40B4-BE49-F238E27FC236}">
              <a16:creationId xmlns:a16="http://schemas.microsoft.com/office/drawing/2014/main" id="{05FDA24A-D2C7-4E88-B8EF-B0EC6458865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59" name="TextBox 7558">
          <a:extLst>
            <a:ext uri="{FF2B5EF4-FFF2-40B4-BE49-F238E27FC236}">
              <a16:creationId xmlns:a16="http://schemas.microsoft.com/office/drawing/2014/main" id="{0AD6D976-F758-4654-9083-4B592BAEB2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2F62BC41-CA91-432B-AF4C-125806EC483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1" name="TextBox 7560">
          <a:extLst>
            <a:ext uri="{FF2B5EF4-FFF2-40B4-BE49-F238E27FC236}">
              <a16:creationId xmlns:a16="http://schemas.microsoft.com/office/drawing/2014/main" id="{1D5F3550-ACC4-4A30-B37C-3388ABA4639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id="{7026415D-59A1-4FD3-8CD7-2AD0716CE39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CCE363F3-B702-45E4-87F1-60C0863A62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4" name="TextBox 7563">
          <a:extLst>
            <a:ext uri="{FF2B5EF4-FFF2-40B4-BE49-F238E27FC236}">
              <a16:creationId xmlns:a16="http://schemas.microsoft.com/office/drawing/2014/main" id="{12439B0E-51D6-4A8B-ACD0-8D0810BF9C6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5" name="TextBox 7564">
          <a:extLst>
            <a:ext uri="{FF2B5EF4-FFF2-40B4-BE49-F238E27FC236}">
              <a16:creationId xmlns:a16="http://schemas.microsoft.com/office/drawing/2014/main" id="{74271F63-E9FD-4523-8F2E-9517C4C71A0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E54331D5-2082-4799-AC3E-9C79A1EF60E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7" name="TextBox 7566">
          <a:extLst>
            <a:ext uri="{FF2B5EF4-FFF2-40B4-BE49-F238E27FC236}">
              <a16:creationId xmlns:a16="http://schemas.microsoft.com/office/drawing/2014/main" id="{DFC213E7-1D16-44F4-8C34-A9FC41B130D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:a16="http://schemas.microsoft.com/office/drawing/2014/main" id="{6FA6E90A-58BC-4248-8AD1-F34D3BB2C2F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9212E972-44FB-421C-9450-51AB35654FA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0" name="TextBox 7569">
          <a:extLst>
            <a:ext uri="{FF2B5EF4-FFF2-40B4-BE49-F238E27FC236}">
              <a16:creationId xmlns:a16="http://schemas.microsoft.com/office/drawing/2014/main" id="{2A84A60C-13BB-4ACE-B714-65602E5E00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:a16="http://schemas.microsoft.com/office/drawing/2014/main" id="{173EF153-79ED-43E0-97DB-9DF43472A5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C69A46EE-5C3A-4F9C-89CF-7EF1EE86E1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3" name="TextBox 7572">
          <a:extLst>
            <a:ext uri="{FF2B5EF4-FFF2-40B4-BE49-F238E27FC236}">
              <a16:creationId xmlns:a16="http://schemas.microsoft.com/office/drawing/2014/main" id="{F863F56A-AA25-4CC3-BEAC-91B67CFDC8A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:a16="http://schemas.microsoft.com/office/drawing/2014/main" id="{11471B6B-ED6A-43F2-87E2-8905830BD9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22642C9A-13C0-42CE-A356-9F7E1E6CCE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6" name="TextBox 7575">
          <a:extLst>
            <a:ext uri="{FF2B5EF4-FFF2-40B4-BE49-F238E27FC236}">
              <a16:creationId xmlns:a16="http://schemas.microsoft.com/office/drawing/2014/main" id="{6819066B-A5FC-4835-98B8-4FB6ED83DB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id="{EE8062F4-5FEB-4ACA-B0D6-07EC351D19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B81F5C69-CC2F-41D2-9991-401B9A0C97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79" name="TextBox 7578">
          <a:extLst>
            <a:ext uri="{FF2B5EF4-FFF2-40B4-BE49-F238E27FC236}">
              <a16:creationId xmlns:a16="http://schemas.microsoft.com/office/drawing/2014/main" id="{E5A80036-5BAC-477F-981E-8B720964C0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80" name="TextBox 7579">
          <a:extLst>
            <a:ext uri="{FF2B5EF4-FFF2-40B4-BE49-F238E27FC236}">
              <a16:creationId xmlns:a16="http://schemas.microsoft.com/office/drawing/2014/main" id="{42AC1926-84A6-4B85-9009-5B8077B6FB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C1DFB7A4-D71E-41B7-A103-28DB961CE9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82" name="TextBox 7581">
          <a:extLst>
            <a:ext uri="{FF2B5EF4-FFF2-40B4-BE49-F238E27FC236}">
              <a16:creationId xmlns:a16="http://schemas.microsoft.com/office/drawing/2014/main" id="{A9796555-1BB5-4DC9-8428-8DA5684DE1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id="{7D1779A6-6637-477C-BD96-42AC2AB10FF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EC3E506D-1BEF-4224-8F96-74366A1636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585" name="TextBox 7584">
          <a:extLst>
            <a:ext uri="{FF2B5EF4-FFF2-40B4-BE49-F238E27FC236}">
              <a16:creationId xmlns:a16="http://schemas.microsoft.com/office/drawing/2014/main" id="{AA9EFD5E-B198-4157-95EB-C5CE1962B5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:a16="http://schemas.microsoft.com/office/drawing/2014/main" id="{A52CDC80-11EB-4956-8512-AAF045640EE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55B42C72-9D51-429A-B6F5-C020716054A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88" name="TextBox 7587">
          <a:extLst>
            <a:ext uri="{FF2B5EF4-FFF2-40B4-BE49-F238E27FC236}">
              <a16:creationId xmlns:a16="http://schemas.microsoft.com/office/drawing/2014/main" id="{84C21FD5-2E95-4695-A352-7E26C8F7FA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id="{99ED6002-2893-479A-A872-099D277747E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FDD7ED39-C08C-4BBD-A11D-1040C254727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1" name="TextBox 7590">
          <a:extLst>
            <a:ext uri="{FF2B5EF4-FFF2-40B4-BE49-F238E27FC236}">
              <a16:creationId xmlns:a16="http://schemas.microsoft.com/office/drawing/2014/main" id="{F89B0517-56B7-442B-BCD7-ABB51314BD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id="{AC27F837-A63A-4000-B02F-2DCDAABE777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5F9D0713-C1B8-479F-BDFE-1C44A9AC9E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4" name="TextBox 7593">
          <a:extLst>
            <a:ext uri="{FF2B5EF4-FFF2-40B4-BE49-F238E27FC236}">
              <a16:creationId xmlns:a16="http://schemas.microsoft.com/office/drawing/2014/main" id="{B0FA7D41-7BB5-4409-8A14-13B2DD0C051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:a16="http://schemas.microsoft.com/office/drawing/2014/main" id="{794DFC83-9D9E-426F-849B-CE73B4D1E3D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63E79364-3630-4579-907C-69E1C8BEBC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7" name="TextBox 7596">
          <a:extLst>
            <a:ext uri="{FF2B5EF4-FFF2-40B4-BE49-F238E27FC236}">
              <a16:creationId xmlns:a16="http://schemas.microsoft.com/office/drawing/2014/main" id="{32A1F6A6-4BE7-4819-9E67-FA6679C3288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:a16="http://schemas.microsoft.com/office/drawing/2014/main" id="{3EB19838-E4CB-4D19-93A0-9857D6450F5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555FF8D4-62D5-4381-9C80-268463224F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0" name="TextBox 7599">
          <a:extLst>
            <a:ext uri="{FF2B5EF4-FFF2-40B4-BE49-F238E27FC236}">
              <a16:creationId xmlns:a16="http://schemas.microsoft.com/office/drawing/2014/main" id="{F54F340D-B31A-406E-8F3D-9D7C11FA188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id="{ED181E26-A468-4778-9B9A-1C77FEAC286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3BBD03B-2E75-48C6-91AD-6FB53E3AAC0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3" name="TextBox 7602">
          <a:extLst>
            <a:ext uri="{FF2B5EF4-FFF2-40B4-BE49-F238E27FC236}">
              <a16:creationId xmlns:a16="http://schemas.microsoft.com/office/drawing/2014/main" id="{EEBC50D9-7639-4E84-9438-E56D7D9C1F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id="{3BFE7F97-CA1E-4739-A452-9C889DA175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2091E26-5641-49CE-A1A5-AC1548E787E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6" name="TextBox 7605">
          <a:extLst>
            <a:ext uri="{FF2B5EF4-FFF2-40B4-BE49-F238E27FC236}">
              <a16:creationId xmlns:a16="http://schemas.microsoft.com/office/drawing/2014/main" id="{BC3D43B0-F3F8-4B3E-BE07-C4830E24DCA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:a16="http://schemas.microsoft.com/office/drawing/2014/main" id="{B6B2E046-7652-4555-9A08-1FF5E5C0D92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78828A4C-D9F5-4039-B0B9-3FC65E0BDAF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FBF33F7F-FAEB-436A-9245-A6AED848690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:a16="http://schemas.microsoft.com/office/drawing/2014/main" id="{9E805022-3FD1-4436-9FD6-8A80735E61C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EC60C747-0ED2-4734-B776-1385404517D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5EE5282B-47DA-4AA7-B787-6244778E348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:a16="http://schemas.microsoft.com/office/drawing/2014/main" id="{8DED45D2-E52F-4548-8551-1D0E014DE05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B34E46F8-6147-41EB-81ED-6AF504ECF8A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BCE1B940-C75A-4C5D-A37D-449D01ABDBE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:a16="http://schemas.microsoft.com/office/drawing/2014/main" id="{F428D2C1-C887-46BE-A4AA-2B7D9BC53AC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BC8B91C6-BCBC-4401-811B-A2589E813AA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F6291C43-E644-4928-AFD1-AA4B18CD60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:a16="http://schemas.microsoft.com/office/drawing/2014/main" id="{D11B62EC-CF47-4ECD-9179-74C464969A2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1509BCAB-8116-4521-BF95-F923FC9600C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3F59FCDA-0730-43C5-B9E3-20DB2BE870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id="{EA5D3FE8-5E07-4A63-ACFE-54A03F10E8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5EC2ECA8-24CF-4E33-8C3B-E1CCE91D93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2A7A8F7D-C1E6-4C46-B607-BCD3A1E3E1A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:a16="http://schemas.microsoft.com/office/drawing/2014/main" id="{07B7DDD7-7F9B-4FC1-8C6D-19782E0B21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253FAF2B-670D-48E1-9CBB-9AEF36F828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4798D2BD-9DFF-4CEA-8980-472D5073DA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id="{78BFB5F9-5A5D-4CE3-8692-6D0B3B90D31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43402252-005F-4946-A7FB-892822B902E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F3D26D89-60E8-45AD-8E4E-E4F3134FDF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id="{245D3550-52E4-4351-86E9-ABB0B24318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EDB60F52-44A4-40F9-BDFF-3B79DF4D9F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60747CFB-0BB4-4CCD-9983-207BBFCB37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id="{3D2A15CC-2EF0-459B-90BD-0D6099AF96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74E69B90-2E3B-467C-BF50-231F90C504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C6D996AF-8907-4633-AAC6-976E03C324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:a16="http://schemas.microsoft.com/office/drawing/2014/main" id="{CE1673A3-26CD-403F-AF8E-A8F4B7014C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08075782-4F10-4509-BCC7-E6266F18B5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B0843E4-338C-4AB6-B298-00D3B48808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0" name="TextBox 7639">
          <a:extLst>
            <a:ext uri="{FF2B5EF4-FFF2-40B4-BE49-F238E27FC236}">
              <a16:creationId xmlns:a16="http://schemas.microsoft.com/office/drawing/2014/main" id="{26BADC3A-65E6-45FA-B980-D479CEB3B7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B165A2B2-7EAF-4C90-9D85-9544F4A4144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5F0433A8-39C3-43EF-AF7A-FD54435FFE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:a16="http://schemas.microsoft.com/office/drawing/2014/main" id="{13C4292A-2123-48DB-808D-E0042AB533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D7263645-5B58-44B2-AB35-6D0E909FAD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AE646089-26E8-454B-8123-4A9D3EB1CE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6" name="TextBox 7645">
          <a:extLst>
            <a:ext uri="{FF2B5EF4-FFF2-40B4-BE49-F238E27FC236}">
              <a16:creationId xmlns:a16="http://schemas.microsoft.com/office/drawing/2014/main" id="{FD8A581D-5DF4-4704-91E0-146F4B3B16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0EAF133C-F2EB-4326-B17C-077E3C4FBC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E2F83198-5BB3-42BA-9F40-C4C56BDF0A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:a16="http://schemas.microsoft.com/office/drawing/2014/main" id="{C4721B0E-B908-498F-8FE0-9500495EF2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E55C27F1-78CD-4284-B7C0-E84275498B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8DF293D9-7F2C-4A1A-B126-FD9269EB084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id="{9397F20D-15C9-4564-B4C9-A70898CEBA8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B4D05FC3-C825-42A6-B553-C2584128A49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75A6EEC2-EDC2-4AFF-A9CC-57A48A1E85A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id="{EF6E99A5-0957-41FB-985E-E3B3A8B44BC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185AA3E6-646A-4BA5-AB0D-4BE612A2B17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48868D8-27F1-4B35-B7C9-CB590A4C17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id="{3EE8611D-7373-4B3C-B6DE-EB048E38DF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4632CD93-99D5-4536-A1FB-125C56163A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9AA3F27F-5D30-4D59-8161-139CD6FA0D9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61" name="TextBox 7660">
          <a:extLst>
            <a:ext uri="{FF2B5EF4-FFF2-40B4-BE49-F238E27FC236}">
              <a16:creationId xmlns:a16="http://schemas.microsoft.com/office/drawing/2014/main" id="{78870F64-9E56-4BE0-A632-3A6D4FE05D6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05376300-F7CD-4F0C-BFF6-CC4C5140DE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63" name="TextBox 7662">
          <a:extLst>
            <a:ext uri="{FF2B5EF4-FFF2-40B4-BE49-F238E27FC236}">
              <a16:creationId xmlns:a16="http://schemas.microsoft.com/office/drawing/2014/main" id="{80CF64AE-FC45-4E9C-9668-651A64E19CC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79F03ED0-6797-419C-AE51-CED309EF4BA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5FD7C328-DE9A-417A-8D15-191122B6F54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66" name="TextBox 7665">
          <a:extLst>
            <a:ext uri="{FF2B5EF4-FFF2-40B4-BE49-F238E27FC236}">
              <a16:creationId xmlns:a16="http://schemas.microsoft.com/office/drawing/2014/main" id="{D2E11F03-D380-4A05-9461-B17D0AD7C9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E022DCC7-7182-48A6-96F8-6AF4CF8113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1E93B562-1C78-41E4-A77C-3C463627AC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69" name="TextBox 7668">
          <a:extLst>
            <a:ext uri="{FF2B5EF4-FFF2-40B4-BE49-F238E27FC236}">
              <a16:creationId xmlns:a16="http://schemas.microsoft.com/office/drawing/2014/main" id="{4E489267-47C8-4B1A-8327-2121687283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A6994C62-2741-490B-B16F-B3F940AFAB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907561E9-6BE9-4A20-97A1-3FB63DA1F9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2" name="TextBox 7671">
          <a:extLst>
            <a:ext uri="{FF2B5EF4-FFF2-40B4-BE49-F238E27FC236}">
              <a16:creationId xmlns:a16="http://schemas.microsoft.com/office/drawing/2014/main" id="{56091541-0DEA-4933-A2B5-01951EA7ED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5CEAB4DC-3C8C-4581-BAF2-3D44DAD16D5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DD899358-DF3B-40CF-A117-B0DF9327DD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5" name="TextBox 7674">
          <a:extLst>
            <a:ext uri="{FF2B5EF4-FFF2-40B4-BE49-F238E27FC236}">
              <a16:creationId xmlns:a16="http://schemas.microsoft.com/office/drawing/2014/main" id="{BEC7EF93-06AD-4F1A-9658-8964F025D0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775E43E-F345-47D5-A04F-9DA1EABBD98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7510A4AA-AAF6-4FE0-B1D1-FC994F3620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8" name="TextBox 7677">
          <a:extLst>
            <a:ext uri="{FF2B5EF4-FFF2-40B4-BE49-F238E27FC236}">
              <a16:creationId xmlns:a16="http://schemas.microsoft.com/office/drawing/2014/main" id="{528A11BF-7E03-4B91-896A-84768602A9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9069CB9A-5A43-4570-AAA3-7D79182998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47473399-A326-4460-B5AB-1D242F1B5BE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681" name="TextBox 7680">
          <a:extLst>
            <a:ext uri="{FF2B5EF4-FFF2-40B4-BE49-F238E27FC236}">
              <a16:creationId xmlns:a16="http://schemas.microsoft.com/office/drawing/2014/main" id="{75D588C0-50E2-4560-A6B6-6CBE8921A0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71110489-DFB1-4323-8854-FDB97C13005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97294451-0FF7-4F84-AEB3-4638832269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id="{B1239FEE-B173-4F63-8A71-3433668F8D7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AA9EA65F-A33D-406C-ACAB-914373778C4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0AEAFE44-CD80-4D78-B5E6-9979F534D7C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7" name="TextBox 7686">
          <a:extLst>
            <a:ext uri="{FF2B5EF4-FFF2-40B4-BE49-F238E27FC236}">
              <a16:creationId xmlns:a16="http://schemas.microsoft.com/office/drawing/2014/main" id="{996B241E-868C-4506-8BB3-B50B1927AA6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E9B425AE-809B-4530-97C6-F6B4AEAFD70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0541EEE6-B105-4E0C-BB63-3860590AF5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0" name="TextBox 7689">
          <a:extLst>
            <a:ext uri="{FF2B5EF4-FFF2-40B4-BE49-F238E27FC236}">
              <a16:creationId xmlns:a16="http://schemas.microsoft.com/office/drawing/2014/main" id="{56D91D03-CCED-4A48-86FC-E8983F3D0D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BFE09D15-0702-48B5-B603-396C22A7DC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91696C01-62AE-4778-A3C0-05BC613DA41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3" name="TextBox 7692">
          <a:extLst>
            <a:ext uri="{FF2B5EF4-FFF2-40B4-BE49-F238E27FC236}">
              <a16:creationId xmlns:a16="http://schemas.microsoft.com/office/drawing/2014/main" id="{A9EEEAE6-4C40-448D-9D4B-0562A60572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AB7F0D07-EF5B-41E7-B08C-FCDAE136A5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C1536CBD-14A6-4A2B-A202-14D031B51A9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6" name="TextBox 7695">
          <a:extLst>
            <a:ext uri="{FF2B5EF4-FFF2-40B4-BE49-F238E27FC236}">
              <a16:creationId xmlns:a16="http://schemas.microsoft.com/office/drawing/2014/main" id="{CD98D3BA-7012-4314-B3A6-D55A575ABE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E92A0231-9EC9-4315-BEC7-8531F605037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7CC2B194-B45E-4E00-9B49-8E3F694857B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699" name="TextBox 7698">
          <a:extLst>
            <a:ext uri="{FF2B5EF4-FFF2-40B4-BE49-F238E27FC236}">
              <a16:creationId xmlns:a16="http://schemas.microsoft.com/office/drawing/2014/main" id="{27E24ED3-C774-4795-BE53-A7F11AA840D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DF8C7815-216F-4259-BDA7-A90FF007378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B198E934-DFD7-497F-9DA5-77D82A1E7DD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2" name="TextBox 7701">
          <a:extLst>
            <a:ext uri="{FF2B5EF4-FFF2-40B4-BE49-F238E27FC236}">
              <a16:creationId xmlns:a16="http://schemas.microsoft.com/office/drawing/2014/main" id="{4041776C-4DBA-4FAF-AF88-074A113F32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FE27F0B2-D3AB-4305-B65B-5F18A3740BF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42503E01-5B95-493C-B2B4-D861A9991B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5" name="TextBox 7704">
          <a:extLst>
            <a:ext uri="{FF2B5EF4-FFF2-40B4-BE49-F238E27FC236}">
              <a16:creationId xmlns:a16="http://schemas.microsoft.com/office/drawing/2014/main" id="{057D38C0-FA24-4B13-91C0-26103F9CB7F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F088F008-E6EC-4B7B-857F-FC7F3A31196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2D021DE-ACE3-4175-A7F5-8E30A9928E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8" name="TextBox 7707">
          <a:extLst>
            <a:ext uri="{FF2B5EF4-FFF2-40B4-BE49-F238E27FC236}">
              <a16:creationId xmlns:a16="http://schemas.microsoft.com/office/drawing/2014/main" id="{5B8BC29E-4909-45E2-9D4F-333B645EE74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204A501B-0795-4FC2-BE9A-33255A586D8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435B50AA-FB5F-4E5A-8130-0B2CF9CA421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11" name="TextBox 7710">
          <a:extLst>
            <a:ext uri="{FF2B5EF4-FFF2-40B4-BE49-F238E27FC236}">
              <a16:creationId xmlns:a16="http://schemas.microsoft.com/office/drawing/2014/main" id="{ECE174E7-5C03-4AB0-BF08-2554171271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5A1E6E70-8ED9-43DD-9468-2C54376A76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1B04C56C-E6E5-4A30-A49E-2797A04EA5F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14" name="TextBox 7713">
          <a:extLst>
            <a:ext uri="{FF2B5EF4-FFF2-40B4-BE49-F238E27FC236}">
              <a16:creationId xmlns:a16="http://schemas.microsoft.com/office/drawing/2014/main" id="{FAC15AA5-9246-4D14-A673-8A70E7D043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5F64FE1A-E4AB-4789-8B61-F7045C45A25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:a16="http://schemas.microsoft.com/office/drawing/2014/main" id="{22006993-8C8D-492A-A531-6DCB4E74A3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17" name="TextBox 7716">
          <a:extLst>
            <a:ext uri="{FF2B5EF4-FFF2-40B4-BE49-F238E27FC236}">
              <a16:creationId xmlns:a16="http://schemas.microsoft.com/office/drawing/2014/main" id="{0E7BDB13-5DC6-4312-BB68-8A2A48EFE43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18" name="TextBox 7717">
          <a:extLst>
            <a:ext uri="{FF2B5EF4-FFF2-40B4-BE49-F238E27FC236}">
              <a16:creationId xmlns:a16="http://schemas.microsoft.com/office/drawing/2014/main" id="{2F8CADB8-A40E-4626-BE31-01B4BCB800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:a16="http://schemas.microsoft.com/office/drawing/2014/main" id="{8CEB0579-AC54-4448-87F9-E5F3F8E5386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0" name="TextBox 7719">
          <a:extLst>
            <a:ext uri="{FF2B5EF4-FFF2-40B4-BE49-F238E27FC236}">
              <a16:creationId xmlns:a16="http://schemas.microsoft.com/office/drawing/2014/main" id="{11F7FBD8-9A4D-4CF3-9C4C-89D2D78F39F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1" name="TextBox 7720">
          <a:extLst>
            <a:ext uri="{FF2B5EF4-FFF2-40B4-BE49-F238E27FC236}">
              <a16:creationId xmlns:a16="http://schemas.microsoft.com/office/drawing/2014/main" id="{34486790-0F15-4E80-87FA-21ED2BB015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id="{093D9AFB-39C2-4D37-A69B-C8FFB626D3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3" name="TextBox 7722">
          <a:extLst>
            <a:ext uri="{FF2B5EF4-FFF2-40B4-BE49-F238E27FC236}">
              <a16:creationId xmlns:a16="http://schemas.microsoft.com/office/drawing/2014/main" id="{F5D04FAC-1D09-4086-8E1C-E3BD3E3BC9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4" name="TextBox 7723">
          <a:extLst>
            <a:ext uri="{FF2B5EF4-FFF2-40B4-BE49-F238E27FC236}">
              <a16:creationId xmlns:a16="http://schemas.microsoft.com/office/drawing/2014/main" id="{802CCB97-A76F-435F-853F-AA2873AEDA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:a16="http://schemas.microsoft.com/office/drawing/2014/main" id="{FFA68D3A-E475-451D-AD34-33BC1158B6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6" name="TextBox 7725">
          <a:extLst>
            <a:ext uri="{FF2B5EF4-FFF2-40B4-BE49-F238E27FC236}">
              <a16:creationId xmlns:a16="http://schemas.microsoft.com/office/drawing/2014/main" id="{9EA3359C-ABF9-48BF-BF7A-73CDE2CA6F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7" name="TextBox 7726">
          <a:extLst>
            <a:ext uri="{FF2B5EF4-FFF2-40B4-BE49-F238E27FC236}">
              <a16:creationId xmlns:a16="http://schemas.microsoft.com/office/drawing/2014/main" id="{17F0C7A5-097F-4480-87D6-E8187239FA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:a16="http://schemas.microsoft.com/office/drawing/2014/main" id="{4ED4D7AE-E924-4EDF-BB7D-0295BF044D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29" name="TextBox 7728">
          <a:extLst>
            <a:ext uri="{FF2B5EF4-FFF2-40B4-BE49-F238E27FC236}">
              <a16:creationId xmlns:a16="http://schemas.microsoft.com/office/drawing/2014/main" id="{FCA23752-7AF9-4FD6-B61F-931E696F07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0" name="TextBox 7729">
          <a:extLst>
            <a:ext uri="{FF2B5EF4-FFF2-40B4-BE49-F238E27FC236}">
              <a16:creationId xmlns:a16="http://schemas.microsoft.com/office/drawing/2014/main" id="{CEF10640-BEF1-44DC-964A-FF6199DABF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id="{A414B24B-17FF-4897-8734-3B666BCFCA8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2" name="TextBox 7731">
          <a:extLst>
            <a:ext uri="{FF2B5EF4-FFF2-40B4-BE49-F238E27FC236}">
              <a16:creationId xmlns:a16="http://schemas.microsoft.com/office/drawing/2014/main" id="{43EE2C76-D634-4E25-A2F6-FB1CB30ADE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3" name="TextBox 7732">
          <a:extLst>
            <a:ext uri="{FF2B5EF4-FFF2-40B4-BE49-F238E27FC236}">
              <a16:creationId xmlns:a16="http://schemas.microsoft.com/office/drawing/2014/main" id="{EEBD5330-4590-4711-BCD0-BC16EDB511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4" name="TextBox 7733">
          <a:extLst>
            <a:ext uri="{FF2B5EF4-FFF2-40B4-BE49-F238E27FC236}">
              <a16:creationId xmlns:a16="http://schemas.microsoft.com/office/drawing/2014/main" id="{E5FAED48-5355-47FB-87B9-2E5FD7A083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5" name="TextBox 7734">
          <a:extLst>
            <a:ext uri="{FF2B5EF4-FFF2-40B4-BE49-F238E27FC236}">
              <a16:creationId xmlns:a16="http://schemas.microsoft.com/office/drawing/2014/main" id="{5EBB7D8A-8F7C-4290-ABFD-1A1AACF474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6" name="TextBox 7735">
          <a:extLst>
            <a:ext uri="{FF2B5EF4-FFF2-40B4-BE49-F238E27FC236}">
              <a16:creationId xmlns:a16="http://schemas.microsoft.com/office/drawing/2014/main" id="{8566AB04-6480-4F60-9679-1D9821187E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id="{BF4462DB-AE83-4486-9082-943ED06414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8" name="TextBox 7737">
          <a:extLst>
            <a:ext uri="{FF2B5EF4-FFF2-40B4-BE49-F238E27FC236}">
              <a16:creationId xmlns:a16="http://schemas.microsoft.com/office/drawing/2014/main" id="{C719FA85-B373-4289-A711-35CBB554C3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39" name="TextBox 7738">
          <a:extLst>
            <a:ext uri="{FF2B5EF4-FFF2-40B4-BE49-F238E27FC236}">
              <a16:creationId xmlns:a16="http://schemas.microsoft.com/office/drawing/2014/main" id="{50335B3F-2212-402F-9B14-BEB3702190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:a16="http://schemas.microsoft.com/office/drawing/2014/main" id="{E0C2C929-6B7E-4562-81F3-01ECBC213B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1" name="TextBox 7740">
          <a:extLst>
            <a:ext uri="{FF2B5EF4-FFF2-40B4-BE49-F238E27FC236}">
              <a16:creationId xmlns:a16="http://schemas.microsoft.com/office/drawing/2014/main" id="{81470B15-D767-4653-BF80-2636A5C9F1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2" name="TextBox 7741">
          <a:extLst>
            <a:ext uri="{FF2B5EF4-FFF2-40B4-BE49-F238E27FC236}">
              <a16:creationId xmlns:a16="http://schemas.microsoft.com/office/drawing/2014/main" id="{8F61F8A7-F2A4-44EE-A8A8-C1FE0BFBC0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id="{789B5A76-A616-459B-A47E-02B2FE1A079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4" name="TextBox 7743">
          <a:extLst>
            <a:ext uri="{FF2B5EF4-FFF2-40B4-BE49-F238E27FC236}">
              <a16:creationId xmlns:a16="http://schemas.microsoft.com/office/drawing/2014/main" id="{4F07847A-9584-45D1-A858-A39F3868CB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5" name="TextBox 7744">
          <a:extLst>
            <a:ext uri="{FF2B5EF4-FFF2-40B4-BE49-F238E27FC236}">
              <a16:creationId xmlns:a16="http://schemas.microsoft.com/office/drawing/2014/main" id="{8BDD2A8B-4B95-425A-B30B-74AEAFC245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id="{94FA1140-1B69-44E1-A9ED-5218A1E881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7" name="TextBox 7746">
          <a:extLst>
            <a:ext uri="{FF2B5EF4-FFF2-40B4-BE49-F238E27FC236}">
              <a16:creationId xmlns:a16="http://schemas.microsoft.com/office/drawing/2014/main" id="{AB25C82B-C35E-4C94-920C-4859167689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8" name="TextBox 7747">
          <a:extLst>
            <a:ext uri="{FF2B5EF4-FFF2-40B4-BE49-F238E27FC236}">
              <a16:creationId xmlns:a16="http://schemas.microsoft.com/office/drawing/2014/main" id="{DBE9EB83-FEB2-470A-BCD4-52A49965721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id="{0BCB4BF1-F548-477E-BCF8-FFDFF2C728D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0" name="TextBox 7749">
          <a:extLst>
            <a:ext uri="{FF2B5EF4-FFF2-40B4-BE49-F238E27FC236}">
              <a16:creationId xmlns:a16="http://schemas.microsoft.com/office/drawing/2014/main" id="{E02B3E31-A39C-4944-BB07-BCDFEFAAF8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1" name="TextBox 7750">
          <a:extLst>
            <a:ext uri="{FF2B5EF4-FFF2-40B4-BE49-F238E27FC236}">
              <a16:creationId xmlns:a16="http://schemas.microsoft.com/office/drawing/2014/main" id="{CDFE088A-E003-4E75-99E6-7DF533C9922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:a16="http://schemas.microsoft.com/office/drawing/2014/main" id="{E691871B-65B2-43B6-A00D-2A50C11F6A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3" name="TextBox 7752">
          <a:extLst>
            <a:ext uri="{FF2B5EF4-FFF2-40B4-BE49-F238E27FC236}">
              <a16:creationId xmlns:a16="http://schemas.microsoft.com/office/drawing/2014/main" id="{EC5B651E-062F-4D3B-9B48-F25E8B76C6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4" name="TextBox 7753">
          <a:extLst>
            <a:ext uri="{FF2B5EF4-FFF2-40B4-BE49-F238E27FC236}">
              <a16:creationId xmlns:a16="http://schemas.microsoft.com/office/drawing/2014/main" id="{68D51081-7252-443F-B06A-4EE731D4C8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:a16="http://schemas.microsoft.com/office/drawing/2014/main" id="{EE6B7FAF-CD66-4AE3-A379-83B58C72B1D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6" name="TextBox 7755">
          <a:extLst>
            <a:ext uri="{FF2B5EF4-FFF2-40B4-BE49-F238E27FC236}">
              <a16:creationId xmlns:a16="http://schemas.microsoft.com/office/drawing/2014/main" id="{909365EC-C8AE-486A-B74B-A884681CA7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7" name="TextBox 7756">
          <a:extLst>
            <a:ext uri="{FF2B5EF4-FFF2-40B4-BE49-F238E27FC236}">
              <a16:creationId xmlns:a16="http://schemas.microsoft.com/office/drawing/2014/main" id="{1A206ACE-2A6F-46A0-A9AA-D258CD14F3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id="{A28649D5-828F-46CB-BEE4-16EB3E7BD7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59" name="TextBox 7758">
          <a:extLst>
            <a:ext uri="{FF2B5EF4-FFF2-40B4-BE49-F238E27FC236}">
              <a16:creationId xmlns:a16="http://schemas.microsoft.com/office/drawing/2014/main" id="{D1D28B55-1CF2-4F22-8580-9557FE7B5AD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0" name="TextBox 7759">
          <a:extLst>
            <a:ext uri="{FF2B5EF4-FFF2-40B4-BE49-F238E27FC236}">
              <a16:creationId xmlns:a16="http://schemas.microsoft.com/office/drawing/2014/main" id="{44A5219A-FD1F-443B-9584-174D79CC51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:a16="http://schemas.microsoft.com/office/drawing/2014/main" id="{E73B5030-2F48-4B34-ADD5-615C619345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2" name="TextBox 7761">
          <a:extLst>
            <a:ext uri="{FF2B5EF4-FFF2-40B4-BE49-F238E27FC236}">
              <a16:creationId xmlns:a16="http://schemas.microsoft.com/office/drawing/2014/main" id="{60421873-6F9A-4517-849B-80F67B8832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3" name="TextBox 7762">
          <a:extLst>
            <a:ext uri="{FF2B5EF4-FFF2-40B4-BE49-F238E27FC236}">
              <a16:creationId xmlns:a16="http://schemas.microsoft.com/office/drawing/2014/main" id="{2383E340-7E62-49B3-BF13-6B13808D12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id="{358050B7-CD04-4AF1-B6D7-DC1E7102CF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5" name="TextBox 7764">
          <a:extLst>
            <a:ext uri="{FF2B5EF4-FFF2-40B4-BE49-F238E27FC236}">
              <a16:creationId xmlns:a16="http://schemas.microsoft.com/office/drawing/2014/main" id="{7E2EEBBF-BCCE-452F-AD71-65E36EE6D7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6" name="TextBox 7765">
          <a:extLst>
            <a:ext uri="{FF2B5EF4-FFF2-40B4-BE49-F238E27FC236}">
              <a16:creationId xmlns:a16="http://schemas.microsoft.com/office/drawing/2014/main" id="{3731E9A3-519F-4623-A403-8B04F6C6ED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id="{2ED2C712-37C6-4180-AA1A-46D7F68724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8" name="TextBox 7767">
          <a:extLst>
            <a:ext uri="{FF2B5EF4-FFF2-40B4-BE49-F238E27FC236}">
              <a16:creationId xmlns:a16="http://schemas.microsoft.com/office/drawing/2014/main" id="{24BFCAFA-7C24-469A-B2C5-070786998F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69" name="TextBox 7768">
          <a:extLst>
            <a:ext uri="{FF2B5EF4-FFF2-40B4-BE49-F238E27FC236}">
              <a16:creationId xmlns:a16="http://schemas.microsoft.com/office/drawing/2014/main" id="{0CA12106-2831-4427-AAA0-019E0AEAC7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:a16="http://schemas.microsoft.com/office/drawing/2014/main" id="{268DBAD9-A92B-4CC0-9162-4E07C527C7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1" name="TextBox 7770">
          <a:extLst>
            <a:ext uri="{FF2B5EF4-FFF2-40B4-BE49-F238E27FC236}">
              <a16:creationId xmlns:a16="http://schemas.microsoft.com/office/drawing/2014/main" id="{5EEE15FE-F79E-4C5E-8493-B95DBE5212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F5DA60A2-4FD3-498B-980E-8573E6AE78F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:a16="http://schemas.microsoft.com/office/drawing/2014/main" id="{E9FCD06F-F65F-400D-A2C3-4BC69633D4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4" name="TextBox 7773">
          <a:extLst>
            <a:ext uri="{FF2B5EF4-FFF2-40B4-BE49-F238E27FC236}">
              <a16:creationId xmlns:a16="http://schemas.microsoft.com/office/drawing/2014/main" id="{BA01F6E7-7D98-49B9-8E7D-DCC5FEC13D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5" name="TextBox 7774">
          <a:extLst>
            <a:ext uri="{FF2B5EF4-FFF2-40B4-BE49-F238E27FC236}">
              <a16:creationId xmlns:a16="http://schemas.microsoft.com/office/drawing/2014/main" id="{DF3E69EF-F901-485B-A4FD-3B0D20DD70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id="{2C8678F8-E966-4558-B9F0-13FBFB8669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7" name="TextBox 7776">
          <a:extLst>
            <a:ext uri="{FF2B5EF4-FFF2-40B4-BE49-F238E27FC236}">
              <a16:creationId xmlns:a16="http://schemas.microsoft.com/office/drawing/2014/main" id="{3C1CE3B0-238F-490A-AAB3-C8A7998EC9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8" name="TextBox 7777">
          <a:extLst>
            <a:ext uri="{FF2B5EF4-FFF2-40B4-BE49-F238E27FC236}">
              <a16:creationId xmlns:a16="http://schemas.microsoft.com/office/drawing/2014/main" id="{16D5B5B3-22DA-43E2-9616-A6FA3801D7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id="{031828DB-E73E-4CD3-A32B-4257153002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0" name="TextBox 7779">
          <a:extLst>
            <a:ext uri="{FF2B5EF4-FFF2-40B4-BE49-F238E27FC236}">
              <a16:creationId xmlns:a16="http://schemas.microsoft.com/office/drawing/2014/main" id="{28351808-C417-45E3-9A77-C48E716C7F9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1" name="TextBox 7780">
          <a:extLst>
            <a:ext uri="{FF2B5EF4-FFF2-40B4-BE49-F238E27FC236}">
              <a16:creationId xmlns:a16="http://schemas.microsoft.com/office/drawing/2014/main" id="{1EC2A9E5-2EE9-4B8B-B8C8-9A16ED7BCD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id="{337F7177-C308-496C-B892-C84BA2BAA8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3" name="TextBox 7782">
          <a:extLst>
            <a:ext uri="{FF2B5EF4-FFF2-40B4-BE49-F238E27FC236}">
              <a16:creationId xmlns:a16="http://schemas.microsoft.com/office/drawing/2014/main" id="{05A9E290-3C28-4CFB-A1E8-BD6C37B0EE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4" name="TextBox 7783">
          <a:extLst>
            <a:ext uri="{FF2B5EF4-FFF2-40B4-BE49-F238E27FC236}">
              <a16:creationId xmlns:a16="http://schemas.microsoft.com/office/drawing/2014/main" id="{B95E9D42-519E-4BFC-8639-420D409590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id="{E5CE4B9D-F24D-4EAE-8F66-4D9B29C7A4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6" name="TextBox 7785">
          <a:extLst>
            <a:ext uri="{FF2B5EF4-FFF2-40B4-BE49-F238E27FC236}">
              <a16:creationId xmlns:a16="http://schemas.microsoft.com/office/drawing/2014/main" id="{5A91290B-8B13-429A-82B0-EFD2B432DB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7" name="TextBox 7786">
          <a:extLst>
            <a:ext uri="{FF2B5EF4-FFF2-40B4-BE49-F238E27FC236}">
              <a16:creationId xmlns:a16="http://schemas.microsoft.com/office/drawing/2014/main" id="{142DC66B-E388-4AEA-A565-104F332D98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id="{E6284FB4-0830-4F85-9588-1D97527FE36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89" name="TextBox 7788">
          <a:extLst>
            <a:ext uri="{FF2B5EF4-FFF2-40B4-BE49-F238E27FC236}">
              <a16:creationId xmlns:a16="http://schemas.microsoft.com/office/drawing/2014/main" id="{6FD72590-01F7-4100-81D4-6709B3033A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0" name="TextBox 7789">
          <a:extLst>
            <a:ext uri="{FF2B5EF4-FFF2-40B4-BE49-F238E27FC236}">
              <a16:creationId xmlns:a16="http://schemas.microsoft.com/office/drawing/2014/main" id="{44EBA567-D1C7-44FA-8B0A-F7D5F066A2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id="{F2A98B69-7F06-4349-AADB-193BA20D94D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2" name="TextBox 7791">
          <a:extLst>
            <a:ext uri="{FF2B5EF4-FFF2-40B4-BE49-F238E27FC236}">
              <a16:creationId xmlns:a16="http://schemas.microsoft.com/office/drawing/2014/main" id="{86338059-DF6B-4698-AF4B-84C466C805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3" name="TextBox 7792">
          <a:extLst>
            <a:ext uri="{FF2B5EF4-FFF2-40B4-BE49-F238E27FC236}">
              <a16:creationId xmlns:a16="http://schemas.microsoft.com/office/drawing/2014/main" id="{24143D91-061D-4154-94D4-C68441F1E7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:a16="http://schemas.microsoft.com/office/drawing/2014/main" id="{0028A06C-3B1E-4A4C-A61E-3EA6E51A49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5" name="TextBox 7794">
          <a:extLst>
            <a:ext uri="{FF2B5EF4-FFF2-40B4-BE49-F238E27FC236}">
              <a16:creationId xmlns:a16="http://schemas.microsoft.com/office/drawing/2014/main" id="{7A4F85D4-1B45-4016-84F5-75ABAB429E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6" name="TextBox 7795">
          <a:extLst>
            <a:ext uri="{FF2B5EF4-FFF2-40B4-BE49-F238E27FC236}">
              <a16:creationId xmlns:a16="http://schemas.microsoft.com/office/drawing/2014/main" id="{C3BBDF1B-0A65-4E7F-AF2F-FFE54A5CCB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id="{DC594042-542E-4FE8-BC89-547E8D7B31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8" name="TextBox 7797">
          <a:extLst>
            <a:ext uri="{FF2B5EF4-FFF2-40B4-BE49-F238E27FC236}">
              <a16:creationId xmlns:a16="http://schemas.microsoft.com/office/drawing/2014/main" id="{EA90527F-6A0E-4EFE-BB11-02A5296987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799" name="TextBox 7798">
          <a:extLst>
            <a:ext uri="{FF2B5EF4-FFF2-40B4-BE49-F238E27FC236}">
              <a16:creationId xmlns:a16="http://schemas.microsoft.com/office/drawing/2014/main" id="{A0368075-FB6D-4680-9F7A-9726A2CBE5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:a16="http://schemas.microsoft.com/office/drawing/2014/main" id="{67B43870-143A-496E-902F-F8F7C4C45C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1" name="TextBox 7800">
          <a:extLst>
            <a:ext uri="{FF2B5EF4-FFF2-40B4-BE49-F238E27FC236}">
              <a16:creationId xmlns:a16="http://schemas.microsoft.com/office/drawing/2014/main" id="{D6187E1C-591E-4C2E-A4C4-C3590C36A2F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2" name="TextBox 7801">
          <a:extLst>
            <a:ext uri="{FF2B5EF4-FFF2-40B4-BE49-F238E27FC236}">
              <a16:creationId xmlns:a16="http://schemas.microsoft.com/office/drawing/2014/main" id="{AA5107D2-B2DC-4419-8372-A53ADCE5CD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id="{C55BCB0E-C5F7-47E9-A525-2CB481591C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4" name="TextBox 7803">
          <a:extLst>
            <a:ext uri="{FF2B5EF4-FFF2-40B4-BE49-F238E27FC236}">
              <a16:creationId xmlns:a16="http://schemas.microsoft.com/office/drawing/2014/main" id="{32D501C5-2CFE-4116-8003-34B373E4F6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5" name="TextBox 7804">
          <a:extLst>
            <a:ext uri="{FF2B5EF4-FFF2-40B4-BE49-F238E27FC236}">
              <a16:creationId xmlns:a16="http://schemas.microsoft.com/office/drawing/2014/main" id="{C83E48A7-6D4C-4B9B-BCB5-35A67B13C2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id="{C73F224B-4E6C-4C89-935D-03548C4F5E2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7" name="TextBox 7806">
          <a:extLst>
            <a:ext uri="{FF2B5EF4-FFF2-40B4-BE49-F238E27FC236}">
              <a16:creationId xmlns:a16="http://schemas.microsoft.com/office/drawing/2014/main" id="{04F6539E-5875-4B9D-9FBD-2318076C22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8" name="TextBox 7807">
          <a:extLst>
            <a:ext uri="{FF2B5EF4-FFF2-40B4-BE49-F238E27FC236}">
              <a16:creationId xmlns:a16="http://schemas.microsoft.com/office/drawing/2014/main" id="{5D19BD36-263A-4509-868C-7E46F5DDA8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id="{A4CEC43B-AE85-47EB-B079-23D823325C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0" name="TextBox 7809">
          <a:extLst>
            <a:ext uri="{FF2B5EF4-FFF2-40B4-BE49-F238E27FC236}">
              <a16:creationId xmlns:a16="http://schemas.microsoft.com/office/drawing/2014/main" id="{69C782E1-1073-4B4A-8196-2CFDBBC3F8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1" name="TextBox 7810">
          <a:extLst>
            <a:ext uri="{FF2B5EF4-FFF2-40B4-BE49-F238E27FC236}">
              <a16:creationId xmlns:a16="http://schemas.microsoft.com/office/drawing/2014/main" id="{657E920E-074A-4DB4-B11C-344020F2825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:a16="http://schemas.microsoft.com/office/drawing/2014/main" id="{BC9EF075-D709-4561-83E6-6913BDB398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3" name="TextBox 7812">
          <a:extLst>
            <a:ext uri="{FF2B5EF4-FFF2-40B4-BE49-F238E27FC236}">
              <a16:creationId xmlns:a16="http://schemas.microsoft.com/office/drawing/2014/main" id="{335BD481-07BD-45EA-B30C-140610C8518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4" name="TextBox 7813">
          <a:extLst>
            <a:ext uri="{FF2B5EF4-FFF2-40B4-BE49-F238E27FC236}">
              <a16:creationId xmlns:a16="http://schemas.microsoft.com/office/drawing/2014/main" id="{584E468F-9C11-4A7B-BB88-73ABC3168E5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:a16="http://schemas.microsoft.com/office/drawing/2014/main" id="{770D64A1-2CE7-459F-BAC2-4523182445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6" name="TextBox 7815">
          <a:extLst>
            <a:ext uri="{FF2B5EF4-FFF2-40B4-BE49-F238E27FC236}">
              <a16:creationId xmlns:a16="http://schemas.microsoft.com/office/drawing/2014/main" id="{AD71F33E-714E-4046-A3C1-2644A06C2E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7" name="TextBox 7816">
          <a:extLst>
            <a:ext uri="{FF2B5EF4-FFF2-40B4-BE49-F238E27FC236}">
              <a16:creationId xmlns:a16="http://schemas.microsoft.com/office/drawing/2014/main" id="{3028B146-A360-4949-9596-7A2E00904D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id="{250B8FE6-0E00-42F5-BDD4-46C199C59B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19" name="TextBox 7818">
          <a:extLst>
            <a:ext uri="{FF2B5EF4-FFF2-40B4-BE49-F238E27FC236}">
              <a16:creationId xmlns:a16="http://schemas.microsoft.com/office/drawing/2014/main" id="{47FC022E-5F0A-47D6-8398-161C6B3C7E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0" name="TextBox 7819">
          <a:extLst>
            <a:ext uri="{FF2B5EF4-FFF2-40B4-BE49-F238E27FC236}">
              <a16:creationId xmlns:a16="http://schemas.microsoft.com/office/drawing/2014/main" id="{12978175-7D70-4662-B6A1-962310367A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:a16="http://schemas.microsoft.com/office/drawing/2014/main" id="{B22FC2BC-54A6-482A-8C1A-BC8076FBAD6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2" name="TextBox 7821">
          <a:extLst>
            <a:ext uri="{FF2B5EF4-FFF2-40B4-BE49-F238E27FC236}">
              <a16:creationId xmlns:a16="http://schemas.microsoft.com/office/drawing/2014/main" id="{CEF8E109-DC1F-4345-9299-155B419BBB7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3" name="TextBox 7822">
          <a:extLst>
            <a:ext uri="{FF2B5EF4-FFF2-40B4-BE49-F238E27FC236}">
              <a16:creationId xmlns:a16="http://schemas.microsoft.com/office/drawing/2014/main" id="{C4685891-169A-4D50-8F7E-2E1A693420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:a16="http://schemas.microsoft.com/office/drawing/2014/main" id="{53B7578B-0071-4565-997A-60167B6479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5" name="TextBox 7824">
          <a:extLst>
            <a:ext uri="{FF2B5EF4-FFF2-40B4-BE49-F238E27FC236}">
              <a16:creationId xmlns:a16="http://schemas.microsoft.com/office/drawing/2014/main" id="{DBD5B69D-171E-406C-AFE1-40B24963D7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6" name="TextBox 7825">
          <a:extLst>
            <a:ext uri="{FF2B5EF4-FFF2-40B4-BE49-F238E27FC236}">
              <a16:creationId xmlns:a16="http://schemas.microsoft.com/office/drawing/2014/main" id="{6B0782B2-E121-46B9-823B-10B6BBD4049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:a16="http://schemas.microsoft.com/office/drawing/2014/main" id="{899E7DC5-A3F7-4CF5-B722-ACB1778E3E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8" name="TextBox 7827">
          <a:extLst>
            <a:ext uri="{FF2B5EF4-FFF2-40B4-BE49-F238E27FC236}">
              <a16:creationId xmlns:a16="http://schemas.microsoft.com/office/drawing/2014/main" id="{7CBB90D8-BBA4-4D27-8975-F38A00E740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29" name="TextBox 7828">
          <a:extLst>
            <a:ext uri="{FF2B5EF4-FFF2-40B4-BE49-F238E27FC236}">
              <a16:creationId xmlns:a16="http://schemas.microsoft.com/office/drawing/2014/main" id="{2C0043DE-0658-4D83-8847-15EDEFDABE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id="{7DF7AA9B-836B-4B6E-A524-22B4378B24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1" name="TextBox 7830">
          <a:extLst>
            <a:ext uri="{FF2B5EF4-FFF2-40B4-BE49-F238E27FC236}">
              <a16:creationId xmlns:a16="http://schemas.microsoft.com/office/drawing/2014/main" id="{B9C38C24-5D37-47F3-B539-5D9FC26D60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2" name="TextBox 7831">
          <a:extLst>
            <a:ext uri="{FF2B5EF4-FFF2-40B4-BE49-F238E27FC236}">
              <a16:creationId xmlns:a16="http://schemas.microsoft.com/office/drawing/2014/main" id="{E006DD24-A245-449D-B925-84A11E7FBB1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3" name="TextBox 7832">
          <a:extLst>
            <a:ext uri="{FF2B5EF4-FFF2-40B4-BE49-F238E27FC236}">
              <a16:creationId xmlns:a16="http://schemas.microsoft.com/office/drawing/2014/main" id="{6A83F187-9ECE-4CEB-9054-7E356B6E78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4" name="TextBox 7833">
          <a:extLst>
            <a:ext uri="{FF2B5EF4-FFF2-40B4-BE49-F238E27FC236}">
              <a16:creationId xmlns:a16="http://schemas.microsoft.com/office/drawing/2014/main" id="{625F4681-9767-4A47-9965-6DDDDBDB09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5" name="TextBox 7834">
          <a:extLst>
            <a:ext uri="{FF2B5EF4-FFF2-40B4-BE49-F238E27FC236}">
              <a16:creationId xmlns:a16="http://schemas.microsoft.com/office/drawing/2014/main" id="{D433136F-4357-4DBE-AF67-15F0A96475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id="{A334CA66-CCD1-4D9B-A9F6-651FFB2259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7" name="TextBox 7836">
          <a:extLst>
            <a:ext uri="{FF2B5EF4-FFF2-40B4-BE49-F238E27FC236}">
              <a16:creationId xmlns:a16="http://schemas.microsoft.com/office/drawing/2014/main" id="{133A38DE-27E2-41CF-8D6C-18825CE53A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8" name="TextBox 7837">
          <a:extLst>
            <a:ext uri="{FF2B5EF4-FFF2-40B4-BE49-F238E27FC236}">
              <a16:creationId xmlns:a16="http://schemas.microsoft.com/office/drawing/2014/main" id="{A498DE70-2AC4-465A-9041-FDAECAD32D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:a16="http://schemas.microsoft.com/office/drawing/2014/main" id="{98BB990F-4344-41D0-B90E-7685A1FAA3B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0" name="TextBox 7839">
          <a:extLst>
            <a:ext uri="{FF2B5EF4-FFF2-40B4-BE49-F238E27FC236}">
              <a16:creationId xmlns:a16="http://schemas.microsoft.com/office/drawing/2014/main" id="{F7E706C2-4987-44D4-9FBF-29AE4AECB0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1" name="TextBox 7840">
          <a:extLst>
            <a:ext uri="{FF2B5EF4-FFF2-40B4-BE49-F238E27FC236}">
              <a16:creationId xmlns:a16="http://schemas.microsoft.com/office/drawing/2014/main" id="{5FC0D0D4-C1DC-41A7-9887-3EDA2A26BF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id="{BEB138B0-9102-4453-92F0-E2CBD2BF0F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3" name="TextBox 7842">
          <a:extLst>
            <a:ext uri="{FF2B5EF4-FFF2-40B4-BE49-F238E27FC236}">
              <a16:creationId xmlns:a16="http://schemas.microsoft.com/office/drawing/2014/main" id="{4F131246-3A89-448C-98EF-11419061081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4" name="TextBox 7843">
          <a:extLst>
            <a:ext uri="{FF2B5EF4-FFF2-40B4-BE49-F238E27FC236}">
              <a16:creationId xmlns:a16="http://schemas.microsoft.com/office/drawing/2014/main" id="{388B575D-63BF-4473-AFB4-9277C220488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id="{81493752-FE71-4654-80F1-6EE8471F60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6" name="TextBox 7845">
          <a:extLst>
            <a:ext uri="{FF2B5EF4-FFF2-40B4-BE49-F238E27FC236}">
              <a16:creationId xmlns:a16="http://schemas.microsoft.com/office/drawing/2014/main" id="{60CE5B7F-34AC-4C71-9BCB-856A2654A91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7" name="TextBox 7846">
          <a:extLst>
            <a:ext uri="{FF2B5EF4-FFF2-40B4-BE49-F238E27FC236}">
              <a16:creationId xmlns:a16="http://schemas.microsoft.com/office/drawing/2014/main" id="{88E174B5-7579-445C-B5B3-97D444CDC5C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:a16="http://schemas.microsoft.com/office/drawing/2014/main" id="{94A2CABB-270C-49C6-BD06-5648971378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49" name="TextBox 7848">
          <a:extLst>
            <a:ext uri="{FF2B5EF4-FFF2-40B4-BE49-F238E27FC236}">
              <a16:creationId xmlns:a16="http://schemas.microsoft.com/office/drawing/2014/main" id="{52485237-6945-4328-8B3D-00A6D1BFAB2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0" name="TextBox 7849">
          <a:extLst>
            <a:ext uri="{FF2B5EF4-FFF2-40B4-BE49-F238E27FC236}">
              <a16:creationId xmlns:a16="http://schemas.microsoft.com/office/drawing/2014/main" id="{B31D3257-18EC-4F95-9AD5-A29286669FF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:a16="http://schemas.microsoft.com/office/drawing/2014/main" id="{5A138F13-7D52-4372-B540-18994E95D9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2" name="TextBox 7851">
          <a:extLst>
            <a:ext uri="{FF2B5EF4-FFF2-40B4-BE49-F238E27FC236}">
              <a16:creationId xmlns:a16="http://schemas.microsoft.com/office/drawing/2014/main" id="{0A5AB524-A0AA-4602-BB79-CC6ACBC2254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3" name="TextBox 7852">
          <a:extLst>
            <a:ext uri="{FF2B5EF4-FFF2-40B4-BE49-F238E27FC236}">
              <a16:creationId xmlns:a16="http://schemas.microsoft.com/office/drawing/2014/main" id="{2A128210-B7E0-47C0-8F1A-CBFD014DA8B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id="{539E9AD7-28B2-4CC9-90D3-EA2C5D6D3DC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5" name="TextBox 7854">
          <a:extLst>
            <a:ext uri="{FF2B5EF4-FFF2-40B4-BE49-F238E27FC236}">
              <a16:creationId xmlns:a16="http://schemas.microsoft.com/office/drawing/2014/main" id="{7752F65C-24B4-4C5D-9993-EC84FFFAFAA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6" name="TextBox 7855">
          <a:extLst>
            <a:ext uri="{FF2B5EF4-FFF2-40B4-BE49-F238E27FC236}">
              <a16:creationId xmlns:a16="http://schemas.microsoft.com/office/drawing/2014/main" id="{86D41D59-1BBC-46AC-8B1E-9CEAEE3404A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id="{01F881CA-6481-4D38-953A-8F0DD58F52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58" name="TextBox 7857">
          <a:extLst>
            <a:ext uri="{FF2B5EF4-FFF2-40B4-BE49-F238E27FC236}">
              <a16:creationId xmlns:a16="http://schemas.microsoft.com/office/drawing/2014/main" id="{28FD21DC-558F-474F-BCE9-95A1C61619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59" name="TextBox 7858">
          <a:extLst>
            <a:ext uri="{FF2B5EF4-FFF2-40B4-BE49-F238E27FC236}">
              <a16:creationId xmlns:a16="http://schemas.microsoft.com/office/drawing/2014/main" id="{D74039EE-56D7-44CF-9C8C-D65E483102F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id="{68594C92-E96C-4844-BA84-D9441881B6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1" name="TextBox 7860">
          <a:extLst>
            <a:ext uri="{FF2B5EF4-FFF2-40B4-BE49-F238E27FC236}">
              <a16:creationId xmlns:a16="http://schemas.microsoft.com/office/drawing/2014/main" id="{2515FB4B-EC05-405A-88B4-1EBC4882619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2" name="TextBox 7861">
          <a:extLst>
            <a:ext uri="{FF2B5EF4-FFF2-40B4-BE49-F238E27FC236}">
              <a16:creationId xmlns:a16="http://schemas.microsoft.com/office/drawing/2014/main" id="{FB0DCC12-027C-4E96-804C-69FEFEB266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id="{BCB4E772-A2F7-4F93-83D7-6D7FC73045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4" name="TextBox 7863">
          <a:extLst>
            <a:ext uri="{FF2B5EF4-FFF2-40B4-BE49-F238E27FC236}">
              <a16:creationId xmlns:a16="http://schemas.microsoft.com/office/drawing/2014/main" id="{29226484-3865-4690-845F-1C177A820A5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5" name="TextBox 7864">
          <a:extLst>
            <a:ext uri="{FF2B5EF4-FFF2-40B4-BE49-F238E27FC236}">
              <a16:creationId xmlns:a16="http://schemas.microsoft.com/office/drawing/2014/main" id="{A3495094-C2B2-479B-90D6-AA2960B03F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id="{5EAE9A73-2674-4251-A708-06A8A910D3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7" name="TextBox 7866">
          <a:extLst>
            <a:ext uri="{FF2B5EF4-FFF2-40B4-BE49-F238E27FC236}">
              <a16:creationId xmlns:a16="http://schemas.microsoft.com/office/drawing/2014/main" id="{8ACFB40E-635B-48EE-A8CA-52E2E70808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8" name="TextBox 7867">
          <a:extLst>
            <a:ext uri="{FF2B5EF4-FFF2-40B4-BE49-F238E27FC236}">
              <a16:creationId xmlns:a16="http://schemas.microsoft.com/office/drawing/2014/main" id="{C5E431B8-5BE7-4AD5-8BB5-3A2A78A82E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id="{CB0364CB-1B23-4309-910D-F2A00F93F3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70" name="TextBox 7869">
          <a:extLst>
            <a:ext uri="{FF2B5EF4-FFF2-40B4-BE49-F238E27FC236}">
              <a16:creationId xmlns:a16="http://schemas.microsoft.com/office/drawing/2014/main" id="{D287CBD4-2585-4C35-8741-E29BDA99ECF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71" name="TextBox 7870">
          <a:extLst>
            <a:ext uri="{FF2B5EF4-FFF2-40B4-BE49-F238E27FC236}">
              <a16:creationId xmlns:a16="http://schemas.microsoft.com/office/drawing/2014/main" id="{7515C698-60A3-4DAF-8351-3C3566BDC0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:a16="http://schemas.microsoft.com/office/drawing/2014/main" id="{0E887C49-3F9F-49A5-8F16-CA2E7F99D0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873" name="TextBox 7872">
          <a:extLst>
            <a:ext uri="{FF2B5EF4-FFF2-40B4-BE49-F238E27FC236}">
              <a16:creationId xmlns:a16="http://schemas.microsoft.com/office/drawing/2014/main" id="{8BF68FF8-DB9A-44EF-8836-962B58D4EC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74" name="TextBox 7873">
          <a:extLst>
            <a:ext uri="{FF2B5EF4-FFF2-40B4-BE49-F238E27FC236}">
              <a16:creationId xmlns:a16="http://schemas.microsoft.com/office/drawing/2014/main" id="{95D93092-30EA-48AA-BE52-54CACE31467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id="{DF95A099-33D6-4393-8706-19B239C502E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76" name="TextBox 7875">
          <a:extLst>
            <a:ext uri="{FF2B5EF4-FFF2-40B4-BE49-F238E27FC236}">
              <a16:creationId xmlns:a16="http://schemas.microsoft.com/office/drawing/2014/main" id="{B4AA99C8-A660-4AA7-B263-08311849100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77" name="TextBox 7876">
          <a:extLst>
            <a:ext uri="{FF2B5EF4-FFF2-40B4-BE49-F238E27FC236}">
              <a16:creationId xmlns:a16="http://schemas.microsoft.com/office/drawing/2014/main" id="{36DFEA36-346E-4551-A25E-64087EBE180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:a16="http://schemas.microsoft.com/office/drawing/2014/main" id="{04F9900D-FD8B-46DB-8636-1F6BCF5DC26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79" name="TextBox 7878">
          <a:extLst>
            <a:ext uri="{FF2B5EF4-FFF2-40B4-BE49-F238E27FC236}">
              <a16:creationId xmlns:a16="http://schemas.microsoft.com/office/drawing/2014/main" id="{13B1FF0A-582B-4029-B4B3-C8F8D02D12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0" name="TextBox 7879">
          <a:extLst>
            <a:ext uri="{FF2B5EF4-FFF2-40B4-BE49-F238E27FC236}">
              <a16:creationId xmlns:a16="http://schemas.microsoft.com/office/drawing/2014/main" id="{1F189E52-9592-4ED8-B4C4-657AC300B91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:a16="http://schemas.microsoft.com/office/drawing/2014/main" id="{0144E66C-1E46-4D45-9A37-AB3E59C10C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2" name="TextBox 7881">
          <a:extLst>
            <a:ext uri="{FF2B5EF4-FFF2-40B4-BE49-F238E27FC236}">
              <a16:creationId xmlns:a16="http://schemas.microsoft.com/office/drawing/2014/main" id="{9262B958-1D7C-4003-B05C-4DC0BDB3D25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3" name="TextBox 7882">
          <a:extLst>
            <a:ext uri="{FF2B5EF4-FFF2-40B4-BE49-F238E27FC236}">
              <a16:creationId xmlns:a16="http://schemas.microsoft.com/office/drawing/2014/main" id="{46490300-F0C7-485A-B9D4-C289FFFABE0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:a16="http://schemas.microsoft.com/office/drawing/2014/main" id="{F3870A28-E7FE-4C15-9EF3-F8AA285B2E2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5" name="TextBox 7884">
          <a:extLst>
            <a:ext uri="{FF2B5EF4-FFF2-40B4-BE49-F238E27FC236}">
              <a16:creationId xmlns:a16="http://schemas.microsoft.com/office/drawing/2014/main" id="{CA457153-E8EA-4BAB-9F28-8C5D529CA0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6" name="TextBox 7885">
          <a:extLst>
            <a:ext uri="{FF2B5EF4-FFF2-40B4-BE49-F238E27FC236}">
              <a16:creationId xmlns:a16="http://schemas.microsoft.com/office/drawing/2014/main" id="{179FA7DB-78EF-4EB2-91C6-4DB405B609B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id="{346C84A8-E9F4-405A-BC58-2E67A4B2056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8" name="TextBox 7887">
          <a:extLst>
            <a:ext uri="{FF2B5EF4-FFF2-40B4-BE49-F238E27FC236}">
              <a16:creationId xmlns:a16="http://schemas.microsoft.com/office/drawing/2014/main" id="{8DBEC03D-BD2A-4E41-A7E1-A19BF5C905D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89" name="TextBox 7888">
          <a:extLst>
            <a:ext uri="{FF2B5EF4-FFF2-40B4-BE49-F238E27FC236}">
              <a16:creationId xmlns:a16="http://schemas.microsoft.com/office/drawing/2014/main" id="{BFADB2EE-555D-4B6D-96F8-7329FC6EC4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0" name="TextBox 7889">
          <a:extLst>
            <a:ext uri="{FF2B5EF4-FFF2-40B4-BE49-F238E27FC236}">
              <a16:creationId xmlns:a16="http://schemas.microsoft.com/office/drawing/2014/main" id="{ED6F7675-83F1-4F12-B2B6-E859EC99762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1" name="TextBox 7890">
          <a:extLst>
            <a:ext uri="{FF2B5EF4-FFF2-40B4-BE49-F238E27FC236}">
              <a16:creationId xmlns:a16="http://schemas.microsoft.com/office/drawing/2014/main" id="{AC4AD594-275C-435D-9280-5505EE87BD0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2" name="TextBox 7891">
          <a:extLst>
            <a:ext uri="{FF2B5EF4-FFF2-40B4-BE49-F238E27FC236}">
              <a16:creationId xmlns:a16="http://schemas.microsoft.com/office/drawing/2014/main" id="{EBD1B88F-358E-4B3E-BCB6-5A749BF6782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id="{C24045F4-10B9-4E7B-B4F2-B73B13090F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4" name="TextBox 7893">
          <a:extLst>
            <a:ext uri="{FF2B5EF4-FFF2-40B4-BE49-F238E27FC236}">
              <a16:creationId xmlns:a16="http://schemas.microsoft.com/office/drawing/2014/main" id="{3DE0346E-E109-4DCE-852A-3F6772E157D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5" name="TextBox 7894">
          <a:extLst>
            <a:ext uri="{FF2B5EF4-FFF2-40B4-BE49-F238E27FC236}">
              <a16:creationId xmlns:a16="http://schemas.microsoft.com/office/drawing/2014/main" id="{0E87449E-A298-4F87-9B3B-FD1D7A17DFE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6" name="TextBox 7895">
          <a:extLst>
            <a:ext uri="{FF2B5EF4-FFF2-40B4-BE49-F238E27FC236}">
              <a16:creationId xmlns:a16="http://schemas.microsoft.com/office/drawing/2014/main" id="{398973AF-D3B9-494B-8900-16292341B6A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7" name="TextBox 7896">
          <a:extLst>
            <a:ext uri="{FF2B5EF4-FFF2-40B4-BE49-F238E27FC236}">
              <a16:creationId xmlns:a16="http://schemas.microsoft.com/office/drawing/2014/main" id="{88F21C7B-BA37-49C5-93B7-2CF7615F0AC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8" name="TextBox 7897">
          <a:extLst>
            <a:ext uri="{FF2B5EF4-FFF2-40B4-BE49-F238E27FC236}">
              <a16:creationId xmlns:a16="http://schemas.microsoft.com/office/drawing/2014/main" id="{8CC8C6EB-14DB-4243-903C-1AA031B972C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:a16="http://schemas.microsoft.com/office/drawing/2014/main" id="{FE966863-8CD3-4567-9B52-E155E60F6D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00" name="TextBox 7899">
          <a:extLst>
            <a:ext uri="{FF2B5EF4-FFF2-40B4-BE49-F238E27FC236}">
              <a16:creationId xmlns:a16="http://schemas.microsoft.com/office/drawing/2014/main" id="{73F1BD80-F53B-44EA-926B-5878010FDE6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01" name="TextBox 7900">
          <a:extLst>
            <a:ext uri="{FF2B5EF4-FFF2-40B4-BE49-F238E27FC236}">
              <a16:creationId xmlns:a16="http://schemas.microsoft.com/office/drawing/2014/main" id="{CCF95D03-9E1F-4A6C-B8FE-32A899D002E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:a16="http://schemas.microsoft.com/office/drawing/2014/main" id="{9F9F36BA-F59D-4437-82FC-39B8DA5940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03" name="TextBox 7902">
          <a:extLst>
            <a:ext uri="{FF2B5EF4-FFF2-40B4-BE49-F238E27FC236}">
              <a16:creationId xmlns:a16="http://schemas.microsoft.com/office/drawing/2014/main" id="{EBF84B29-E47C-4874-8E01-D9CA629643B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04" name="TextBox 7903">
          <a:extLst>
            <a:ext uri="{FF2B5EF4-FFF2-40B4-BE49-F238E27FC236}">
              <a16:creationId xmlns:a16="http://schemas.microsoft.com/office/drawing/2014/main" id="{BEA97E53-8497-41C7-BBAF-208E7B1470F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:a16="http://schemas.microsoft.com/office/drawing/2014/main" id="{7E449FD4-9443-4F00-879B-00686C65C1D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06" name="TextBox 7905">
          <a:extLst>
            <a:ext uri="{FF2B5EF4-FFF2-40B4-BE49-F238E27FC236}">
              <a16:creationId xmlns:a16="http://schemas.microsoft.com/office/drawing/2014/main" id="{E05F377C-8CB0-415C-9962-50355A58D5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07" name="TextBox 7906">
          <a:extLst>
            <a:ext uri="{FF2B5EF4-FFF2-40B4-BE49-F238E27FC236}">
              <a16:creationId xmlns:a16="http://schemas.microsoft.com/office/drawing/2014/main" id="{B0597BA0-F3F3-4C64-84C3-5A5311C7FF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id="{31ECCD05-3C56-43B3-B130-60A572D2AB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09" name="TextBox 7908">
          <a:extLst>
            <a:ext uri="{FF2B5EF4-FFF2-40B4-BE49-F238E27FC236}">
              <a16:creationId xmlns:a16="http://schemas.microsoft.com/office/drawing/2014/main" id="{FD23996C-664C-4960-85DD-116EAA9CA60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0" name="TextBox 7909">
          <a:extLst>
            <a:ext uri="{FF2B5EF4-FFF2-40B4-BE49-F238E27FC236}">
              <a16:creationId xmlns:a16="http://schemas.microsoft.com/office/drawing/2014/main" id="{40666E56-8CEB-40D3-8EBC-414F678D6AB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1" name="TextBox 7910">
          <a:extLst>
            <a:ext uri="{FF2B5EF4-FFF2-40B4-BE49-F238E27FC236}">
              <a16:creationId xmlns:a16="http://schemas.microsoft.com/office/drawing/2014/main" id="{E275D5AA-502F-4776-97A8-705934BCA5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2" name="TextBox 7911">
          <a:extLst>
            <a:ext uri="{FF2B5EF4-FFF2-40B4-BE49-F238E27FC236}">
              <a16:creationId xmlns:a16="http://schemas.microsoft.com/office/drawing/2014/main" id="{513E95EE-F818-4856-A142-C23A88583E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3" name="TextBox 7912">
          <a:extLst>
            <a:ext uri="{FF2B5EF4-FFF2-40B4-BE49-F238E27FC236}">
              <a16:creationId xmlns:a16="http://schemas.microsoft.com/office/drawing/2014/main" id="{F647AD34-61D9-4013-8E9A-ACB1137319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id="{6DFF8E2F-345B-4B3E-936B-C008BC4F66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5" name="TextBox 7914">
          <a:extLst>
            <a:ext uri="{FF2B5EF4-FFF2-40B4-BE49-F238E27FC236}">
              <a16:creationId xmlns:a16="http://schemas.microsoft.com/office/drawing/2014/main" id="{0A9F310D-8728-4BAA-BBFA-51AF81FE08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6" name="TextBox 7915">
          <a:extLst>
            <a:ext uri="{FF2B5EF4-FFF2-40B4-BE49-F238E27FC236}">
              <a16:creationId xmlns:a16="http://schemas.microsoft.com/office/drawing/2014/main" id="{ECF83A8D-B807-48ED-B8C2-B0E1CE37F4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:a16="http://schemas.microsoft.com/office/drawing/2014/main" id="{1DA3548C-3F44-4080-AA7B-61E4698A74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8" name="TextBox 7917">
          <a:extLst>
            <a:ext uri="{FF2B5EF4-FFF2-40B4-BE49-F238E27FC236}">
              <a16:creationId xmlns:a16="http://schemas.microsoft.com/office/drawing/2014/main" id="{6461214E-0D15-4AFE-8072-3B69D8410C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19" name="TextBox 7918">
          <a:extLst>
            <a:ext uri="{FF2B5EF4-FFF2-40B4-BE49-F238E27FC236}">
              <a16:creationId xmlns:a16="http://schemas.microsoft.com/office/drawing/2014/main" id="{19257CA1-51A9-405E-AE45-52354C960F1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id="{C65C482A-D7A2-4571-8807-2E623C185A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1" name="TextBox 7920">
          <a:extLst>
            <a:ext uri="{FF2B5EF4-FFF2-40B4-BE49-F238E27FC236}">
              <a16:creationId xmlns:a16="http://schemas.microsoft.com/office/drawing/2014/main" id="{B6EC2E12-1B99-4ACB-8168-65299D5D7A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2" name="TextBox 7921">
          <a:extLst>
            <a:ext uri="{FF2B5EF4-FFF2-40B4-BE49-F238E27FC236}">
              <a16:creationId xmlns:a16="http://schemas.microsoft.com/office/drawing/2014/main" id="{0AB5A3E6-DAFD-4B63-B437-781E8991F6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id="{552CA13D-D846-49A2-B22B-D56B23E4F4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4" name="TextBox 7923">
          <a:extLst>
            <a:ext uri="{FF2B5EF4-FFF2-40B4-BE49-F238E27FC236}">
              <a16:creationId xmlns:a16="http://schemas.microsoft.com/office/drawing/2014/main" id="{137BB045-7703-4C3C-B137-62645B894A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5" name="TextBox 7924">
          <a:extLst>
            <a:ext uri="{FF2B5EF4-FFF2-40B4-BE49-F238E27FC236}">
              <a16:creationId xmlns:a16="http://schemas.microsoft.com/office/drawing/2014/main" id="{168750B3-7315-4F34-88A2-AC5CB902CB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:a16="http://schemas.microsoft.com/office/drawing/2014/main" id="{F3467FB6-F6E6-4BE9-A065-1B54FF29BA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7" name="TextBox 7926">
          <a:extLst>
            <a:ext uri="{FF2B5EF4-FFF2-40B4-BE49-F238E27FC236}">
              <a16:creationId xmlns:a16="http://schemas.microsoft.com/office/drawing/2014/main" id="{38628D70-252A-49C9-A372-80C0433E24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8" name="TextBox 7927">
          <a:extLst>
            <a:ext uri="{FF2B5EF4-FFF2-40B4-BE49-F238E27FC236}">
              <a16:creationId xmlns:a16="http://schemas.microsoft.com/office/drawing/2014/main" id="{6AD00384-D075-479B-98A4-E84EA9FE139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:a16="http://schemas.microsoft.com/office/drawing/2014/main" id="{4348D0C5-458F-4066-BDFB-9D23C8E198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0" name="TextBox 7929">
          <a:extLst>
            <a:ext uri="{FF2B5EF4-FFF2-40B4-BE49-F238E27FC236}">
              <a16:creationId xmlns:a16="http://schemas.microsoft.com/office/drawing/2014/main" id="{0DDE4866-4E0D-4DF0-998F-E882C8D3FB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1" name="TextBox 7930">
          <a:extLst>
            <a:ext uri="{FF2B5EF4-FFF2-40B4-BE49-F238E27FC236}">
              <a16:creationId xmlns:a16="http://schemas.microsoft.com/office/drawing/2014/main" id="{1DDE07C9-6CD9-4D07-A6BF-A228F266ED5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id="{6061BC85-9D41-48A4-854D-B42320049C4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3" name="TextBox 7932">
          <a:extLst>
            <a:ext uri="{FF2B5EF4-FFF2-40B4-BE49-F238E27FC236}">
              <a16:creationId xmlns:a16="http://schemas.microsoft.com/office/drawing/2014/main" id="{A0243B26-132D-466C-B3B6-339CBEAF46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4" name="TextBox 7933">
          <a:extLst>
            <a:ext uri="{FF2B5EF4-FFF2-40B4-BE49-F238E27FC236}">
              <a16:creationId xmlns:a16="http://schemas.microsoft.com/office/drawing/2014/main" id="{F4AD5409-FD19-43FB-A788-3426B47C923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id="{809E74D3-D96F-4D2F-8073-4B9DF27A8C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6" name="TextBox 7935">
          <a:extLst>
            <a:ext uri="{FF2B5EF4-FFF2-40B4-BE49-F238E27FC236}">
              <a16:creationId xmlns:a16="http://schemas.microsoft.com/office/drawing/2014/main" id="{6FF0B258-D776-43D3-A6D1-82FC1782D64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37" name="TextBox 7936">
          <a:extLst>
            <a:ext uri="{FF2B5EF4-FFF2-40B4-BE49-F238E27FC236}">
              <a16:creationId xmlns:a16="http://schemas.microsoft.com/office/drawing/2014/main" id="{A175CD6E-6850-463C-ACEF-DCE68044EF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id="{7E46676D-8998-4C07-9666-8BF7849DABE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39" name="TextBox 7938">
          <a:extLst>
            <a:ext uri="{FF2B5EF4-FFF2-40B4-BE49-F238E27FC236}">
              <a16:creationId xmlns:a16="http://schemas.microsoft.com/office/drawing/2014/main" id="{91E97598-9365-412E-A047-886D9BC1CD4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0" name="TextBox 7939">
          <a:extLst>
            <a:ext uri="{FF2B5EF4-FFF2-40B4-BE49-F238E27FC236}">
              <a16:creationId xmlns:a16="http://schemas.microsoft.com/office/drawing/2014/main" id="{CB87BA11-C95A-4E86-AE95-1D9E59CBC87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id="{56C60443-6158-4155-9A16-B48D6E9495F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2" name="TextBox 7941">
          <a:extLst>
            <a:ext uri="{FF2B5EF4-FFF2-40B4-BE49-F238E27FC236}">
              <a16:creationId xmlns:a16="http://schemas.microsoft.com/office/drawing/2014/main" id="{6FB1F045-A285-4C1C-BC73-295CFF67A02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3" name="TextBox 7942">
          <a:extLst>
            <a:ext uri="{FF2B5EF4-FFF2-40B4-BE49-F238E27FC236}">
              <a16:creationId xmlns:a16="http://schemas.microsoft.com/office/drawing/2014/main" id="{6B6D5799-D14A-466B-988A-0ACA1D5DA48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id="{DF483B0E-024E-4BE0-ABF4-376E01ACDC9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5" name="TextBox 7944">
          <a:extLst>
            <a:ext uri="{FF2B5EF4-FFF2-40B4-BE49-F238E27FC236}">
              <a16:creationId xmlns:a16="http://schemas.microsoft.com/office/drawing/2014/main" id="{D03486FA-F0AB-4800-924D-F9CB6F99BE5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6" name="TextBox 7945">
          <a:extLst>
            <a:ext uri="{FF2B5EF4-FFF2-40B4-BE49-F238E27FC236}">
              <a16:creationId xmlns:a16="http://schemas.microsoft.com/office/drawing/2014/main" id="{A06F185F-4DDF-4FEF-B41F-C85ADCC0083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id="{55423174-0FB7-4EA0-88ED-DD06A115BB8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8" name="TextBox 7947">
          <a:extLst>
            <a:ext uri="{FF2B5EF4-FFF2-40B4-BE49-F238E27FC236}">
              <a16:creationId xmlns:a16="http://schemas.microsoft.com/office/drawing/2014/main" id="{98B30E02-428D-4918-8A4E-355C275059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49" name="TextBox 7948">
          <a:extLst>
            <a:ext uri="{FF2B5EF4-FFF2-40B4-BE49-F238E27FC236}">
              <a16:creationId xmlns:a16="http://schemas.microsoft.com/office/drawing/2014/main" id="{6615AEBF-72F4-4156-A872-48F2F6FE20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:a16="http://schemas.microsoft.com/office/drawing/2014/main" id="{ED49299B-D00E-4D21-81F1-F8A91F2E272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51" name="TextBox 7950">
          <a:extLst>
            <a:ext uri="{FF2B5EF4-FFF2-40B4-BE49-F238E27FC236}">
              <a16:creationId xmlns:a16="http://schemas.microsoft.com/office/drawing/2014/main" id="{8CF776C8-38DB-43CC-B9EC-A12972D6F74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52" name="TextBox 7951">
          <a:extLst>
            <a:ext uri="{FF2B5EF4-FFF2-40B4-BE49-F238E27FC236}">
              <a16:creationId xmlns:a16="http://schemas.microsoft.com/office/drawing/2014/main" id="{DF31626B-7829-469E-BC6D-AE54FD27266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id="{7FDE8148-C241-40D3-BFB8-FAF54F97164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54" name="TextBox 7953">
          <a:extLst>
            <a:ext uri="{FF2B5EF4-FFF2-40B4-BE49-F238E27FC236}">
              <a16:creationId xmlns:a16="http://schemas.microsoft.com/office/drawing/2014/main" id="{3B09DE0F-DB7A-4E62-AE60-01AF17D472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55" name="TextBox 7954">
          <a:extLst>
            <a:ext uri="{FF2B5EF4-FFF2-40B4-BE49-F238E27FC236}">
              <a16:creationId xmlns:a16="http://schemas.microsoft.com/office/drawing/2014/main" id="{98BFCC05-CEBC-4C2A-8157-3045C0E04D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:a16="http://schemas.microsoft.com/office/drawing/2014/main" id="{20B4348B-DEF6-47EA-8695-618585E990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57" name="TextBox 7956">
          <a:extLst>
            <a:ext uri="{FF2B5EF4-FFF2-40B4-BE49-F238E27FC236}">
              <a16:creationId xmlns:a16="http://schemas.microsoft.com/office/drawing/2014/main" id="{441E89EE-09EC-4343-A691-EE46A246BAE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58" name="TextBox 7957">
          <a:extLst>
            <a:ext uri="{FF2B5EF4-FFF2-40B4-BE49-F238E27FC236}">
              <a16:creationId xmlns:a16="http://schemas.microsoft.com/office/drawing/2014/main" id="{50748735-A74D-4135-B382-370F59884F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:a16="http://schemas.microsoft.com/office/drawing/2014/main" id="{524FCB82-4944-4E14-9EF3-DD79FA98D0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0" name="TextBox 7959">
          <a:extLst>
            <a:ext uri="{FF2B5EF4-FFF2-40B4-BE49-F238E27FC236}">
              <a16:creationId xmlns:a16="http://schemas.microsoft.com/office/drawing/2014/main" id="{4DAB515F-6012-48E2-BC41-46BFDC3DD0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1" name="TextBox 7960">
          <a:extLst>
            <a:ext uri="{FF2B5EF4-FFF2-40B4-BE49-F238E27FC236}">
              <a16:creationId xmlns:a16="http://schemas.microsoft.com/office/drawing/2014/main" id="{6120D97C-589F-4938-9669-41E407E843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:a16="http://schemas.microsoft.com/office/drawing/2014/main" id="{18A87DF7-793F-4A00-817E-2DDAB58CDBC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3" name="TextBox 7962">
          <a:extLst>
            <a:ext uri="{FF2B5EF4-FFF2-40B4-BE49-F238E27FC236}">
              <a16:creationId xmlns:a16="http://schemas.microsoft.com/office/drawing/2014/main" id="{3437FE1B-4DCB-46C6-92F7-A7E4F27FA3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4" name="TextBox 7963">
          <a:extLst>
            <a:ext uri="{FF2B5EF4-FFF2-40B4-BE49-F238E27FC236}">
              <a16:creationId xmlns:a16="http://schemas.microsoft.com/office/drawing/2014/main" id="{D64EEF90-5F61-46E9-A362-A84CAF5E20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id="{74FEA787-C017-4E8E-B327-303B60A2116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6" name="TextBox 7965">
          <a:extLst>
            <a:ext uri="{FF2B5EF4-FFF2-40B4-BE49-F238E27FC236}">
              <a16:creationId xmlns:a16="http://schemas.microsoft.com/office/drawing/2014/main" id="{2E51FDCE-E858-4129-9006-74AD10E8B1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7" name="TextBox 7966">
          <a:extLst>
            <a:ext uri="{FF2B5EF4-FFF2-40B4-BE49-F238E27FC236}">
              <a16:creationId xmlns:a16="http://schemas.microsoft.com/office/drawing/2014/main" id="{4EB0DBB9-8BE5-4F36-B2D2-BE9125655E7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8" name="TextBox 7967">
          <a:extLst>
            <a:ext uri="{FF2B5EF4-FFF2-40B4-BE49-F238E27FC236}">
              <a16:creationId xmlns:a16="http://schemas.microsoft.com/office/drawing/2014/main" id="{9E71D37D-1952-46FD-89C9-E6464A3959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7969" name="TextBox 7968">
          <a:extLst>
            <a:ext uri="{FF2B5EF4-FFF2-40B4-BE49-F238E27FC236}">
              <a16:creationId xmlns:a16="http://schemas.microsoft.com/office/drawing/2014/main" id="{2E1125CA-A4B3-4C57-8A5F-BBBA546D0F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0" name="TextBox 7969">
          <a:extLst>
            <a:ext uri="{FF2B5EF4-FFF2-40B4-BE49-F238E27FC236}">
              <a16:creationId xmlns:a16="http://schemas.microsoft.com/office/drawing/2014/main" id="{DFDDC147-3865-46BE-844E-76D4E80278A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id="{9720CEF5-6B98-408A-907F-770DAF4CF57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2" name="TextBox 7971">
          <a:extLst>
            <a:ext uri="{FF2B5EF4-FFF2-40B4-BE49-F238E27FC236}">
              <a16:creationId xmlns:a16="http://schemas.microsoft.com/office/drawing/2014/main" id="{3B329125-3B80-4A10-8A23-40835F196B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3" name="TextBox 7972">
          <a:extLst>
            <a:ext uri="{FF2B5EF4-FFF2-40B4-BE49-F238E27FC236}">
              <a16:creationId xmlns:a16="http://schemas.microsoft.com/office/drawing/2014/main" id="{71F83E47-9F04-4527-8F33-0BB13CB4AC7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id="{722F3BB1-D9A3-42A4-AA00-6D7ABA85109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5" name="TextBox 7974">
          <a:extLst>
            <a:ext uri="{FF2B5EF4-FFF2-40B4-BE49-F238E27FC236}">
              <a16:creationId xmlns:a16="http://schemas.microsoft.com/office/drawing/2014/main" id="{38A8F7C7-FC44-4804-B503-B853DBAE4B9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6" name="TextBox 7975">
          <a:extLst>
            <a:ext uri="{FF2B5EF4-FFF2-40B4-BE49-F238E27FC236}">
              <a16:creationId xmlns:a16="http://schemas.microsoft.com/office/drawing/2014/main" id="{6F5790FF-11C6-4106-8F14-D002440F21B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:a16="http://schemas.microsoft.com/office/drawing/2014/main" id="{CD8BE283-39CE-49CA-AC1C-62FB9A0A4C3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8" name="TextBox 7977">
          <a:extLst>
            <a:ext uri="{FF2B5EF4-FFF2-40B4-BE49-F238E27FC236}">
              <a16:creationId xmlns:a16="http://schemas.microsoft.com/office/drawing/2014/main" id="{CC45261E-2CA1-4C91-BA2E-43ED377805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79" name="TextBox 7978">
          <a:extLst>
            <a:ext uri="{FF2B5EF4-FFF2-40B4-BE49-F238E27FC236}">
              <a16:creationId xmlns:a16="http://schemas.microsoft.com/office/drawing/2014/main" id="{A9B9F7EF-2435-4C6A-BDD8-E15940EA4C3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:a16="http://schemas.microsoft.com/office/drawing/2014/main" id="{3B08D38B-63DE-4885-ABF0-2CC77B4FB1C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1" name="TextBox 7980">
          <a:extLst>
            <a:ext uri="{FF2B5EF4-FFF2-40B4-BE49-F238E27FC236}">
              <a16:creationId xmlns:a16="http://schemas.microsoft.com/office/drawing/2014/main" id="{3D9F76BF-6C26-49F7-B46F-924F2869285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2" name="TextBox 7981">
          <a:extLst>
            <a:ext uri="{FF2B5EF4-FFF2-40B4-BE49-F238E27FC236}">
              <a16:creationId xmlns:a16="http://schemas.microsoft.com/office/drawing/2014/main" id="{BF149C10-D194-485C-994E-8EF96FE822D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:a16="http://schemas.microsoft.com/office/drawing/2014/main" id="{6E732E5A-719C-4942-A903-4835A52583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4" name="TextBox 7983">
          <a:extLst>
            <a:ext uri="{FF2B5EF4-FFF2-40B4-BE49-F238E27FC236}">
              <a16:creationId xmlns:a16="http://schemas.microsoft.com/office/drawing/2014/main" id="{071E5E90-BDB3-497F-B908-23106035E3B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5" name="TextBox 7984">
          <a:extLst>
            <a:ext uri="{FF2B5EF4-FFF2-40B4-BE49-F238E27FC236}">
              <a16:creationId xmlns:a16="http://schemas.microsoft.com/office/drawing/2014/main" id="{C6B07F37-64BA-4C75-A4E0-5F802E32D26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id="{A0322C20-DC47-402B-A8B7-38CEE648271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7" name="TextBox 7986">
          <a:extLst>
            <a:ext uri="{FF2B5EF4-FFF2-40B4-BE49-F238E27FC236}">
              <a16:creationId xmlns:a16="http://schemas.microsoft.com/office/drawing/2014/main" id="{9CEA72A0-E7DB-446D-B391-67D777774979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8" name="TextBox 7987">
          <a:extLst>
            <a:ext uri="{FF2B5EF4-FFF2-40B4-BE49-F238E27FC236}">
              <a16:creationId xmlns:a16="http://schemas.microsoft.com/office/drawing/2014/main" id="{8E0133E9-26A5-4719-9784-81A4BA4F14E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id="{AB3B40A8-A767-4CC8-9476-081FD9A19CF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0" name="TextBox 7989">
          <a:extLst>
            <a:ext uri="{FF2B5EF4-FFF2-40B4-BE49-F238E27FC236}">
              <a16:creationId xmlns:a16="http://schemas.microsoft.com/office/drawing/2014/main" id="{2B6BB493-3B9A-4476-916E-55F6E2FE22C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1" name="TextBox 7990">
          <a:extLst>
            <a:ext uri="{FF2B5EF4-FFF2-40B4-BE49-F238E27FC236}">
              <a16:creationId xmlns:a16="http://schemas.microsoft.com/office/drawing/2014/main" id="{DFBFA8AE-F35A-4677-B20D-9A4AAEB471D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:a16="http://schemas.microsoft.com/office/drawing/2014/main" id="{B3A39DDB-552F-4BE1-B781-4D937315D14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3" name="TextBox 7992">
          <a:extLst>
            <a:ext uri="{FF2B5EF4-FFF2-40B4-BE49-F238E27FC236}">
              <a16:creationId xmlns:a16="http://schemas.microsoft.com/office/drawing/2014/main" id="{54947244-60F4-421B-B8C8-E7E5A5DD9DA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4" name="TextBox 7993">
          <a:extLst>
            <a:ext uri="{FF2B5EF4-FFF2-40B4-BE49-F238E27FC236}">
              <a16:creationId xmlns:a16="http://schemas.microsoft.com/office/drawing/2014/main" id="{FAAAD567-6D79-4D34-9625-D8A16B8A08C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:a16="http://schemas.microsoft.com/office/drawing/2014/main" id="{59BF9293-CF57-43FE-A45E-E0D8BD3B5F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6" name="TextBox 7995">
          <a:extLst>
            <a:ext uri="{FF2B5EF4-FFF2-40B4-BE49-F238E27FC236}">
              <a16:creationId xmlns:a16="http://schemas.microsoft.com/office/drawing/2014/main" id="{E4C0F2A6-C3DC-432C-81A0-7AC0A8D5685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7" name="TextBox 7996">
          <a:extLst>
            <a:ext uri="{FF2B5EF4-FFF2-40B4-BE49-F238E27FC236}">
              <a16:creationId xmlns:a16="http://schemas.microsoft.com/office/drawing/2014/main" id="{A8C6A9F4-5824-4CC0-9DFB-B06B9069A2A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:a16="http://schemas.microsoft.com/office/drawing/2014/main" id="{17508D20-CBF3-4994-BCF3-E03ECA0EE9F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7999" name="TextBox 7998">
          <a:extLst>
            <a:ext uri="{FF2B5EF4-FFF2-40B4-BE49-F238E27FC236}">
              <a16:creationId xmlns:a16="http://schemas.microsoft.com/office/drawing/2014/main" id="{7225CCAC-78F4-43D6-A686-6FF33320CED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8000" name="TextBox 7999">
          <a:extLst>
            <a:ext uri="{FF2B5EF4-FFF2-40B4-BE49-F238E27FC236}">
              <a16:creationId xmlns:a16="http://schemas.microsoft.com/office/drawing/2014/main" id="{279A7C6C-0A11-4EF9-B4EF-7752409ACF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94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:a16="http://schemas.microsoft.com/office/drawing/2014/main" id="{B295C1D6-85B0-47B7-831A-255ECB2055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2" name="TextBox 8001">
          <a:extLst>
            <a:ext uri="{FF2B5EF4-FFF2-40B4-BE49-F238E27FC236}">
              <a16:creationId xmlns:a16="http://schemas.microsoft.com/office/drawing/2014/main" id="{E09E11C0-7672-47FC-B02A-D1182EA039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3" name="TextBox 8002">
          <a:extLst>
            <a:ext uri="{FF2B5EF4-FFF2-40B4-BE49-F238E27FC236}">
              <a16:creationId xmlns:a16="http://schemas.microsoft.com/office/drawing/2014/main" id="{0AF8BC99-B5EA-4BFE-9833-372A58F96E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:a16="http://schemas.microsoft.com/office/drawing/2014/main" id="{7B420217-0B2B-4FB7-A146-DE7A242353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5" name="TextBox 8004">
          <a:extLst>
            <a:ext uri="{FF2B5EF4-FFF2-40B4-BE49-F238E27FC236}">
              <a16:creationId xmlns:a16="http://schemas.microsoft.com/office/drawing/2014/main" id="{19CB696E-33B4-45C5-A9FD-07B869D595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6" name="TextBox 8005">
          <a:extLst>
            <a:ext uri="{FF2B5EF4-FFF2-40B4-BE49-F238E27FC236}">
              <a16:creationId xmlns:a16="http://schemas.microsoft.com/office/drawing/2014/main" id="{F5E7E4BC-0483-4757-91DE-B18F90739C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:a16="http://schemas.microsoft.com/office/drawing/2014/main" id="{CC25BA0E-C697-4BB1-A2DD-D6136C10033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8" name="TextBox 8007">
          <a:extLst>
            <a:ext uri="{FF2B5EF4-FFF2-40B4-BE49-F238E27FC236}">
              <a16:creationId xmlns:a16="http://schemas.microsoft.com/office/drawing/2014/main" id="{54917092-CE30-4B52-AA8D-2891A9A4B77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09" name="TextBox 8008">
          <a:extLst>
            <a:ext uri="{FF2B5EF4-FFF2-40B4-BE49-F238E27FC236}">
              <a16:creationId xmlns:a16="http://schemas.microsoft.com/office/drawing/2014/main" id="{CCA040F2-9621-48D1-911A-21BA20C3ED4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id="{1F6FE113-8CB4-454C-8956-7753DA69AC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1" name="TextBox 8010">
          <a:extLst>
            <a:ext uri="{FF2B5EF4-FFF2-40B4-BE49-F238E27FC236}">
              <a16:creationId xmlns:a16="http://schemas.microsoft.com/office/drawing/2014/main" id="{C5AC69F9-20E2-4742-B9CF-EE72339931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2" name="TextBox 8011">
          <a:extLst>
            <a:ext uri="{FF2B5EF4-FFF2-40B4-BE49-F238E27FC236}">
              <a16:creationId xmlns:a16="http://schemas.microsoft.com/office/drawing/2014/main" id="{41DF853E-B194-42C8-970F-968A0BDF81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:a16="http://schemas.microsoft.com/office/drawing/2014/main" id="{7F639F3C-81CE-4F77-86E0-0D6DCE7D92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4" name="TextBox 8013">
          <a:extLst>
            <a:ext uri="{FF2B5EF4-FFF2-40B4-BE49-F238E27FC236}">
              <a16:creationId xmlns:a16="http://schemas.microsoft.com/office/drawing/2014/main" id="{FFF25EA0-7769-496E-BD04-7F0A3FF00F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5" name="TextBox 8014">
          <a:extLst>
            <a:ext uri="{FF2B5EF4-FFF2-40B4-BE49-F238E27FC236}">
              <a16:creationId xmlns:a16="http://schemas.microsoft.com/office/drawing/2014/main" id="{F65A08C8-4065-493C-A6CC-E914BCBBCE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id="{9AD28B29-929D-4583-BD70-7A7697417E2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7" name="TextBox 8016">
          <a:extLst>
            <a:ext uri="{FF2B5EF4-FFF2-40B4-BE49-F238E27FC236}">
              <a16:creationId xmlns:a16="http://schemas.microsoft.com/office/drawing/2014/main" id="{610AC589-7E8A-4D1D-9673-543ACDDFA4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8" name="TextBox 8017">
          <a:extLst>
            <a:ext uri="{FF2B5EF4-FFF2-40B4-BE49-F238E27FC236}">
              <a16:creationId xmlns:a16="http://schemas.microsoft.com/office/drawing/2014/main" id="{B048F76A-D6A0-47FC-BC3B-CFE34477FC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:a16="http://schemas.microsoft.com/office/drawing/2014/main" id="{FB85438C-1B08-4F22-B715-6875C5E044B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0" name="TextBox 8019">
          <a:extLst>
            <a:ext uri="{FF2B5EF4-FFF2-40B4-BE49-F238E27FC236}">
              <a16:creationId xmlns:a16="http://schemas.microsoft.com/office/drawing/2014/main" id="{82D52773-E7C1-4D49-976D-1CF6EC8A317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1" name="TextBox 8020">
          <a:extLst>
            <a:ext uri="{FF2B5EF4-FFF2-40B4-BE49-F238E27FC236}">
              <a16:creationId xmlns:a16="http://schemas.microsoft.com/office/drawing/2014/main" id="{DC55348A-1641-49FD-8F18-FF4FDC6DDC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:a16="http://schemas.microsoft.com/office/drawing/2014/main" id="{0939BBEC-8646-4650-8686-10858659BCD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3" name="TextBox 8022">
          <a:extLst>
            <a:ext uri="{FF2B5EF4-FFF2-40B4-BE49-F238E27FC236}">
              <a16:creationId xmlns:a16="http://schemas.microsoft.com/office/drawing/2014/main" id="{3F17AE11-B25D-4D89-90DC-F52A9DB1981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4" name="TextBox 8023">
          <a:extLst>
            <a:ext uri="{FF2B5EF4-FFF2-40B4-BE49-F238E27FC236}">
              <a16:creationId xmlns:a16="http://schemas.microsoft.com/office/drawing/2014/main" id="{AEE91F07-7E98-4AFA-86D8-0A4CF8811E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:a16="http://schemas.microsoft.com/office/drawing/2014/main" id="{04D45864-3B29-4D7F-9A96-859A2151F64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6" name="TextBox 8025">
          <a:extLst>
            <a:ext uri="{FF2B5EF4-FFF2-40B4-BE49-F238E27FC236}">
              <a16:creationId xmlns:a16="http://schemas.microsoft.com/office/drawing/2014/main" id="{3D79BB85-9631-4563-AF72-8D06AAB87D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7" name="TextBox 8026">
          <a:extLst>
            <a:ext uri="{FF2B5EF4-FFF2-40B4-BE49-F238E27FC236}">
              <a16:creationId xmlns:a16="http://schemas.microsoft.com/office/drawing/2014/main" id="{213B1102-F9DD-4150-956C-3D0F5B4BA0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:a16="http://schemas.microsoft.com/office/drawing/2014/main" id="{852B42CF-A34B-46B2-B8EF-30A3A6DB15D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29" name="TextBox 8028">
          <a:extLst>
            <a:ext uri="{FF2B5EF4-FFF2-40B4-BE49-F238E27FC236}">
              <a16:creationId xmlns:a16="http://schemas.microsoft.com/office/drawing/2014/main" id="{93A5643E-7953-439A-9B89-835180C759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0" name="TextBox 8029">
          <a:extLst>
            <a:ext uri="{FF2B5EF4-FFF2-40B4-BE49-F238E27FC236}">
              <a16:creationId xmlns:a16="http://schemas.microsoft.com/office/drawing/2014/main" id="{E02DB7D9-E937-4E5D-898D-99452395912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:a16="http://schemas.microsoft.com/office/drawing/2014/main" id="{DA8DDEF0-517D-4F6D-B460-BE834F16ADD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2" name="TextBox 8031">
          <a:extLst>
            <a:ext uri="{FF2B5EF4-FFF2-40B4-BE49-F238E27FC236}">
              <a16:creationId xmlns:a16="http://schemas.microsoft.com/office/drawing/2014/main" id="{C894C880-A5FD-4A22-A56C-5467E29BF3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3" name="TextBox 8032">
          <a:extLst>
            <a:ext uri="{FF2B5EF4-FFF2-40B4-BE49-F238E27FC236}">
              <a16:creationId xmlns:a16="http://schemas.microsoft.com/office/drawing/2014/main" id="{8D6C2F18-F994-4A3A-9A7B-E76D9555C5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id="{26D2AA95-674F-401A-ABC7-6DA3EC8BBC1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5" name="TextBox 8034">
          <a:extLst>
            <a:ext uri="{FF2B5EF4-FFF2-40B4-BE49-F238E27FC236}">
              <a16:creationId xmlns:a16="http://schemas.microsoft.com/office/drawing/2014/main" id="{0FF8F9C2-BBEC-4F3A-8873-075BA9A6607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6" name="TextBox 8035">
          <a:extLst>
            <a:ext uri="{FF2B5EF4-FFF2-40B4-BE49-F238E27FC236}">
              <a16:creationId xmlns:a16="http://schemas.microsoft.com/office/drawing/2014/main" id="{64EDFFFE-AA67-4411-AD09-A04869864F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:a16="http://schemas.microsoft.com/office/drawing/2014/main" id="{FD7F3668-7999-4B7B-A398-88675D0B0FF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8" name="TextBox 8037">
          <a:extLst>
            <a:ext uri="{FF2B5EF4-FFF2-40B4-BE49-F238E27FC236}">
              <a16:creationId xmlns:a16="http://schemas.microsoft.com/office/drawing/2014/main" id="{4948E205-356B-4E89-BDA0-071E483496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39" name="TextBox 8038">
          <a:extLst>
            <a:ext uri="{FF2B5EF4-FFF2-40B4-BE49-F238E27FC236}">
              <a16:creationId xmlns:a16="http://schemas.microsoft.com/office/drawing/2014/main" id="{4585F0FB-FD60-46AA-B520-6F8E134178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id="{27F3DB3B-808C-4CEC-A05E-BC5B8FAA05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1" name="TextBox 8040">
          <a:extLst>
            <a:ext uri="{FF2B5EF4-FFF2-40B4-BE49-F238E27FC236}">
              <a16:creationId xmlns:a16="http://schemas.microsoft.com/office/drawing/2014/main" id="{9C2293F3-18E6-4A9E-839E-5AE701ECD0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2" name="TextBox 8041">
          <a:extLst>
            <a:ext uri="{FF2B5EF4-FFF2-40B4-BE49-F238E27FC236}">
              <a16:creationId xmlns:a16="http://schemas.microsoft.com/office/drawing/2014/main" id="{B73760AE-E2DD-44AB-9ED2-01B8580B29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:a16="http://schemas.microsoft.com/office/drawing/2014/main" id="{603D3CCE-7BC7-4813-A612-AE7F493759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4" name="TextBox 8043">
          <a:extLst>
            <a:ext uri="{FF2B5EF4-FFF2-40B4-BE49-F238E27FC236}">
              <a16:creationId xmlns:a16="http://schemas.microsoft.com/office/drawing/2014/main" id="{8EDDDF75-67A5-4439-98B3-8FBE81440A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5" name="TextBox 8044">
          <a:extLst>
            <a:ext uri="{FF2B5EF4-FFF2-40B4-BE49-F238E27FC236}">
              <a16:creationId xmlns:a16="http://schemas.microsoft.com/office/drawing/2014/main" id="{14957484-C4FF-40FF-9DE9-CA6E174802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:a16="http://schemas.microsoft.com/office/drawing/2014/main" id="{9A757B96-BFB5-4E0A-A0C2-1B6E0E6953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7" name="TextBox 8046">
          <a:extLst>
            <a:ext uri="{FF2B5EF4-FFF2-40B4-BE49-F238E27FC236}">
              <a16:creationId xmlns:a16="http://schemas.microsoft.com/office/drawing/2014/main" id="{E3DFC58A-C04C-48F0-9F54-774EB1703A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8" name="TextBox 8047">
          <a:extLst>
            <a:ext uri="{FF2B5EF4-FFF2-40B4-BE49-F238E27FC236}">
              <a16:creationId xmlns:a16="http://schemas.microsoft.com/office/drawing/2014/main" id="{1BCED62B-C5E9-4BA4-938A-C9F7D7F0C4D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:a16="http://schemas.microsoft.com/office/drawing/2014/main" id="{EE0EFC3D-0EC9-4151-B6BB-B1769AAD787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0" name="TextBox 8049">
          <a:extLst>
            <a:ext uri="{FF2B5EF4-FFF2-40B4-BE49-F238E27FC236}">
              <a16:creationId xmlns:a16="http://schemas.microsoft.com/office/drawing/2014/main" id="{F1DA1503-668D-4331-87E6-6BCD0C31AA2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1" name="TextBox 8050">
          <a:extLst>
            <a:ext uri="{FF2B5EF4-FFF2-40B4-BE49-F238E27FC236}">
              <a16:creationId xmlns:a16="http://schemas.microsoft.com/office/drawing/2014/main" id="{B26B75D5-0061-41B7-ACCD-90F2A77695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:a16="http://schemas.microsoft.com/office/drawing/2014/main" id="{28A68398-AAEB-4196-B5DC-45336C4E80A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3" name="TextBox 8052">
          <a:extLst>
            <a:ext uri="{FF2B5EF4-FFF2-40B4-BE49-F238E27FC236}">
              <a16:creationId xmlns:a16="http://schemas.microsoft.com/office/drawing/2014/main" id="{432E6097-FC38-4253-BC73-A83DB4D30EE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4" name="TextBox 8053">
          <a:extLst>
            <a:ext uri="{FF2B5EF4-FFF2-40B4-BE49-F238E27FC236}">
              <a16:creationId xmlns:a16="http://schemas.microsoft.com/office/drawing/2014/main" id="{C49DD7D1-F6AB-486B-B909-FB755F0897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:a16="http://schemas.microsoft.com/office/drawing/2014/main" id="{BA00D6F3-93A1-45D4-A864-3F67DAC30E3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6" name="TextBox 8055">
          <a:extLst>
            <a:ext uri="{FF2B5EF4-FFF2-40B4-BE49-F238E27FC236}">
              <a16:creationId xmlns:a16="http://schemas.microsoft.com/office/drawing/2014/main" id="{603AE4D1-CBA5-420E-802A-B3D1CA1D8D9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7" name="TextBox 8056">
          <a:extLst>
            <a:ext uri="{FF2B5EF4-FFF2-40B4-BE49-F238E27FC236}">
              <a16:creationId xmlns:a16="http://schemas.microsoft.com/office/drawing/2014/main" id="{9CA3655D-6596-4AF5-B03A-4D3468853A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id="{1B9617F7-05DC-406A-B2D9-2203ADC1FF5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59" name="TextBox 8058">
          <a:extLst>
            <a:ext uri="{FF2B5EF4-FFF2-40B4-BE49-F238E27FC236}">
              <a16:creationId xmlns:a16="http://schemas.microsoft.com/office/drawing/2014/main" id="{227D0F6C-09DF-405D-ABE3-9E303A1683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0" name="TextBox 8059">
          <a:extLst>
            <a:ext uri="{FF2B5EF4-FFF2-40B4-BE49-F238E27FC236}">
              <a16:creationId xmlns:a16="http://schemas.microsoft.com/office/drawing/2014/main" id="{89B6DBCD-0A82-4C06-B2D9-44C68CF620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:a16="http://schemas.microsoft.com/office/drawing/2014/main" id="{BC2FE1C9-8EDB-4C12-8405-A8C05CDEE9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2" name="TextBox 8061">
          <a:extLst>
            <a:ext uri="{FF2B5EF4-FFF2-40B4-BE49-F238E27FC236}">
              <a16:creationId xmlns:a16="http://schemas.microsoft.com/office/drawing/2014/main" id="{034A5C21-CA3E-4813-B58F-1E4C9C4E2B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3" name="TextBox 8062">
          <a:extLst>
            <a:ext uri="{FF2B5EF4-FFF2-40B4-BE49-F238E27FC236}">
              <a16:creationId xmlns:a16="http://schemas.microsoft.com/office/drawing/2014/main" id="{8D5D7B7C-7497-41EF-ADBB-50C9886F39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id="{C23E336D-34C7-4192-B742-41F05228EC3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5" name="TextBox 8064">
          <a:extLst>
            <a:ext uri="{FF2B5EF4-FFF2-40B4-BE49-F238E27FC236}">
              <a16:creationId xmlns:a16="http://schemas.microsoft.com/office/drawing/2014/main" id="{0EF59FE1-70D9-416B-B9D2-9E0B992ADF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6" name="TextBox 8065">
          <a:extLst>
            <a:ext uri="{FF2B5EF4-FFF2-40B4-BE49-F238E27FC236}">
              <a16:creationId xmlns:a16="http://schemas.microsoft.com/office/drawing/2014/main" id="{7B903F7E-57DE-4D66-8026-946228FFBA2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:a16="http://schemas.microsoft.com/office/drawing/2014/main" id="{0F8A8E2E-DE7B-4BA1-8226-3A944DE0CE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8" name="TextBox 8067">
          <a:extLst>
            <a:ext uri="{FF2B5EF4-FFF2-40B4-BE49-F238E27FC236}">
              <a16:creationId xmlns:a16="http://schemas.microsoft.com/office/drawing/2014/main" id="{9B293B2C-539D-4879-A9A8-1832FC1339C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69" name="TextBox 8068">
          <a:extLst>
            <a:ext uri="{FF2B5EF4-FFF2-40B4-BE49-F238E27FC236}">
              <a16:creationId xmlns:a16="http://schemas.microsoft.com/office/drawing/2014/main" id="{088CF92E-2AB8-404A-B779-B701853E5F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id="{B0960CE2-BAEF-401B-952B-553E0C0029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1" name="TextBox 8070">
          <a:extLst>
            <a:ext uri="{FF2B5EF4-FFF2-40B4-BE49-F238E27FC236}">
              <a16:creationId xmlns:a16="http://schemas.microsoft.com/office/drawing/2014/main" id="{BBF668A0-B4E0-41DD-8721-37B281BA610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2" name="TextBox 8071">
          <a:extLst>
            <a:ext uri="{FF2B5EF4-FFF2-40B4-BE49-F238E27FC236}">
              <a16:creationId xmlns:a16="http://schemas.microsoft.com/office/drawing/2014/main" id="{90481E88-589C-49CA-9CD5-0CFAC1BCAA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:a16="http://schemas.microsoft.com/office/drawing/2014/main" id="{4BDF9DAF-0E08-4C87-B9C5-DC307B06DD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4" name="TextBox 8073">
          <a:extLst>
            <a:ext uri="{FF2B5EF4-FFF2-40B4-BE49-F238E27FC236}">
              <a16:creationId xmlns:a16="http://schemas.microsoft.com/office/drawing/2014/main" id="{3608BF16-E163-4004-B161-D2DE45E8292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5" name="TextBox 8074">
          <a:extLst>
            <a:ext uri="{FF2B5EF4-FFF2-40B4-BE49-F238E27FC236}">
              <a16:creationId xmlns:a16="http://schemas.microsoft.com/office/drawing/2014/main" id="{D94FB1CB-98EC-4E16-8A48-F19A897257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:a16="http://schemas.microsoft.com/office/drawing/2014/main" id="{8F920B21-DC2A-4560-9900-BBA8834E8E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7" name="TextBox 8076">
          <a:extLst>
            <a:ext uri="{FF2B5EF4-FFF2-40B4-BE49-F238E27FC236}">
              <a16:creationId xmlns:a16="http://schemas.microsoft.com/office/drawing/2014/main" id="{BFB88341-A339-44C1-98E8-6BC62EE049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8" name="TextBox 8077">
          <a:extLst>
            <a:ext uri="{FF2B5EF4-FFF2-40B4-BE49-F238E27FC236}">
              <a16:creationId xmlns:a16="http://schemas.microsoft.com/office/drawing/2014/main" id="{E9EFC6D6-3AD8-4EAD-A547-15989FD893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:a16="http://schemas.microsoft.com/office/drawing/2014/main" id="{9E156F8E-3958-47E4-8141-B3F8F04D31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0" name="TextBox 8079">
          <a:extLst>
            <a:ext uri="{FF2B5EF4-FFF2-40B4-BE49-F238E27FC236}">
              <a16:creationId xmlns:a16="http://schemas.microsoft.com/office/drawing/2014/main" id="{B99887F3-3BDA-4607-A63A-7D7045473DE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1" name="TextBox 8080">
          <a:extLst>
            <a:ext uri="{FF2B5EF4-FFF2-40B4-BE49-F238E27FC236}">
              <a16:creationId xmlns:a16="http://schemas.microsoft.com/office/drawing/2014/main" id="{A450D599-75E8-4A39-8E8F-A30033BA5D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id="{0A5DE9F2-869B-4F95-930E-646FF3D9475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3" name="TextBox 8082">
          <a:extLst>
            <a:ext uri="{FF2B5EF4-FFF2-40B4-BE49-F238E27FC236}">
              <a16:creationId xmlns:a16="http://schemas.microsoft.com/office/drawing/2014/main" id="{630DACB0-1BB5-4616-8873-1E7E2A7CB70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4" name="TextBox 8083">
          <a:extLst>
            <a:ext uri="{FF2B5EF4-FFF2-40B4-BE49-F238E27FC236}">
              <a16:creationId xmlns:a16="http://schemas.microsoft.com/office/drawing/2014/main" id="{2D983224-7A99-48D8-AC2E-25B09AD527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:a16="http://schemas.microsoft.com/office/drawing/2014/main" id="{544F6D3D-58A5-4EFB-9391-754E3E1DAA0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6" name="TextBox 8085">
          <a:extLst>
            <a:ext uri="{FF2B5EF4-FFF2-40B4-BE49-F238E27FC236}">
              <a16:creationId xmlns:a16="http://schemas.microsoft.com/office/drawing/2014/main" id="{F335CF81-8ADD-4AC1-AB3C-89563760459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7" name="TextBox 8086">
          <a:extLst>
            <a:ext uri="{FF2B5EF4-FFF2-40B4-BE49-F238E27FC236}">
              <a16:creationId xmlns:a16="http://schemas.microsoft.com/office/drawing/2014/main" id="{749E8FCF-4E76-458C-BE5C-F748C82B76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:a16="http://schemas.microsoft.com/office/drawing/2014/main" id="{B72853D9-5A21-463C-B9DB-DF040B372C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89" name="TextBox 8088">
          <a:extLst>
            <a:ext uri="{FF2B5EF4-FFF2-40B4-BE49-F238E27FC236}">
              <a16:creationId xmlns:a16="http://schemas.microsoft.com/office/drawing/2014/main" id="{6BADB16E-84C9-4864-A9CB-FD8979EE36C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0" name="TextBox 8089">
          <a:extLst>
            <a:ext uri="{FF2B5EF4-FFF2-40B4-BE49-F238E27FC236}">
              <a16:creationId xmlns:a16="http://schemas.microsoft.com/office/drawing/2014/main" id="{34A5DB51-737C-481A-9416-F1477A70124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id="{28A54ABE-EEE3-47D2-A0E6-FA1E0249A19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2" name="TextBox 8091">
          <a:extLst>
            <a:ext uri="{FF2B5EF4-FFF2-40B4-BE49-F238E27FC236}">
              <a16:creationId xmlns:a16="http://schemas.microsoft.com/office/drawing/2014/main" id="{06403C10-B2EF-470E-B37B-E138A64633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3" name="TextBox 8092">
          <a:extLst>
            <a:ext uri="{FF2B5EF4-FFF2-40B4-BE49-F238E27FC236}">
              <a16:creationId xmlns:a16="http://schemas.microsoft.com/office/drawing/2014/main" id="{1B1596E2-6306-4AED-A94F-33212CD3B0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:a16="http://schemas.microsoft.com/office/drawing/2014/main" id="{87C05F73-AB7B-489A-8D49-34117B2233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5" name="TextBox 8094">
          <a:extLst>
            <a:ext uri="{FF2B5EF4-FFF2-40B4-BE49-F238E27FC236}">
              <a16:creationId xmlns:a16="http://schemas.microsoft.com/office/drawing/2014/main" id="{B00485D4-9E0E-4D83-B757-06EE97B643D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6" name="TextBox 8095">
          <a:extLst>
            <a:ext uri="{FF2B5EF4-FFF2-40B4-BE49-F238E27FC236}">
              <a16:creationId xmlns:a16="http://schemas.microsoft.com/office/drawing/2014/main" id="{D5FAE839-7AAC-4812-AFAA-E40C45C5B4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:a16="http://schemas.microsoft.com/office/drawing/2014/main" id="{5519AAD7-E145-4698-ABD1-AF0EC77EC5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8" name="TextBox 8097">
          <a:extLst>
            <a:ext uri="{FF2B5EF4-FFF2-40B4-BE49-F238E27FC236}">
              <a16:creationId xmlns:a16="http://schemas.microsoft.com/office/drawing/2014/main" id="{9818A353-0758-4035-91BD-50E657CF999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099" name="TextBox 8098">
          <a:extLst>
            <a:ext uri="{FF2B5EF4-FFF2-40B4-BE49-F238E27FC236}">
              <a16:creationId xmlns:a16="http://schemas.microsoft.com/office/drawing/2014/main" id="{3272F8BF-6BFD-4D3A-9E97-9D6AE19491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id="{88065741-747E-4D36-B8C8-14D1ECD9342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1" name="TextBox 8100">
          <a:extLst>
            <a:ext uri="{FF2B5EF4-FFF2-40B4-BE49-F238E27FC236}">
              <a16:creationId xmlns:a16="http://schemas.microsoft.com/office/drawing/2014/main" id="{048DB3A4-AE19-44BE-B001-769B45EF45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2" name="TextBox 8101">
          <a:extLst>
            <a:ext uri="{FF2B5EF4-FFF2-40B4-BE49-F238E27FC236}">
              <a16:creationId xmlns:a16="http://schemas.microsoft.com/office/drawing/2014/main" id="{B1381011-7E61-47CB-A290-0CE2F14646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3" name="TextBox 8102">
          <a:extLst>
            <a:ext uri="{FF2B5EF4-FFF2-40B4-BE49-F238E27FC236}">
              <a16:creationId xmlns:a16="http://schemas.microsoft.com/office/drawing/2014/main" id="{82FF4162-FD1D-4743-94A6-1E23A0DB44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4" name="TextBox 8103">
          <a:extLst>
            <a:ext uri="{FF2B5EF4-FFF2-40B4-BE49-F238E27FC236}">
              <a16:creationId xmlns:a16="http://schemas.microsoft.com/office/drawing/2014/main" id="{155049A1-9825-45BC-AC87-D9CCE919FA0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5" name="TextBox 8104">
          <a:extLst>
            <a:ext uri="{FF2B5EF4-FFF2-40B4-BE49-F238E27FC236}">
              <a16:creationId xmlns:a16="http://schemas.microsoft.com/office/drawing/2014/main" id="{472C6129-CEEF-46BC-8AF9-54B3E432A8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id="{084A9516-BBEA-4480-8119-49103A8737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7" name="TextBox 8106">
          <a:extLst>
            <a:ext uri="{FF2B5EF4-FFF2-40B4-BE49-F238E27FC236}">
              <a16:creationId xmlns:a16="http://schemas.microsoft.com/office/drawing/2014/main" id="{5DDB9EBC-62E8-4305-B6CB-90861417A4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8" name="TextBox 8107">
          <a:extLst>
            <a:ext uri="{FF2B5EF4-FFF2-40B4-BE49-F238E27FC236}">
              <a16:creationId xmlns:a16="http://schemas.microsoft.com/office/drawing/2014/main" id="{207976E1-E30D-4939-9365-CE6BC203F7C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:a16="http://schemas.microsoft.com/office/drawing/2014/main" id="{634A20FF-56C0-4C87-8E3F-7EA4A2442FA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0" name="TextBox 8109">
          <a:extLst>
            <a:ext uri="{FF2B5EF4-FFF2-40B4-BE49-F238E27FC236}">
              <a16:creationId xmlns:a16="http://schemas.microsoft.com/office/drawing/2014/main" id="{D8D2CCED-B9A7-4F96-BF17-22BA27D51C9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1" name="TextBox 8110">
          <a:extLst>
            <a:ext uri="{FF2B5EF4-FFF2-40B4-BE49-F238E27FC236}">
              <a16:creationId xmlns:a16="http://schemas.microsoft.com/office/drawing/2014/main" id="{D238706A-5059-4BE5-B3B4-7466AF172A8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id="{3A22050C-5A2F-4F53-A502-976BA6D7A6C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3" name="TextBox 8112">
          <a:extLst>
            <a:ext uri="{FF2B5EF4-FFF2-40B4-BE49-F238E27FC236}">
              <a16:creationId xmlns:a16="http://schemas.microsoft.com/office/drawing/2014/main" id="{4B7339B2-A9FA-4BD1-A129-7A5522DE411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4" name="TextBox 8113">
          <a:extLst>
            <a:ext uri="{FF2B5EF4-FFF2-40B4-BE49-F238E27FC236}">
              <a16:creationId xmlns:a16="http://schemas.microsoft.com/office/drawing/2014/main" id="{D14A3330-2125-47D8-B9B0-155DAA1DED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id="{18BC5957-BD7D-4082-861C-2A94A2DAD2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6" name="TextBox 8115">
          <a:extLst>
            <a:ext uri="{FF2B5EF4-FFF2-40B4-BE49-F238E27FC236}">
              <a16:creationId xmlns:a16="http://schemas.microsoft.com/office/drawing/2014/main" id="{529599AB-A182-406F-B68A-A832CEED0B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7" name="TextBox 8116">
          <a:extLst>
            <a:ext uri="{FF2B5EF4-FFF2-40B4-BE49-F238E27FC236}">
              <a16:creationId xmlns:a16="http://schemas.microsoft.com/office/drawing/2014/main" id="{97123F19-121C-4EBD-B00F-333BA23284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id="{4C9B5623-1FE2-42AC-9168-5CEA58FE00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19" name="TextBox 8118">
          <a:extLst>
            <a:ext uri="{FF2B5EF4-FFF2-40B4-BE49-F238E27FC236}">
              <a16:creationId xmlns:a16="http://schemas.microsoft.com/office/drawing/2014/main" id="{4A9AAB28-0C1C-4CA2-8943-BD2A6EA980C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0" name="TextBox 8119">
          <a:extLst>
            <a:ext uri="{FF2B5EF4-FFF2-40B4-BE49-F238E27FC236}">
              <a16:creationId xmlns:a16="http://schemas.microsoft.com/office/drawing/2014/main" id="{39BA9465-D618-4521-B31D-E57EC623F1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:a16="http://schemas.microsoft.com/office/drawing/2014/main" id="{F4D6A1F3-EEF7-4D86-84F9-4D576F4DA76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2" name="TextBox 8121">
          <a:extLst>
            <a:ext uri="{FF2B5EF4-FFF2-40B4-BE49-F238E27FC236}">
              <a16:creationId xmlns:a16="http://schemas.microsoft.com/office/drawing/2014/main" id="{3DF4225C-85CF-4B69-98F2-3EA26BAB9D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3" name="TextBox 8122">
          <a:extLst>
            <a:ext uri="{FF2B5EF4-FFF2-40B4-BE49-F238E27FC236}">
              <a16:creationId xmlns:a16="http://schemas.microsoft.com/office/drawing/2014/main" id="{742DA756-643D-4176-ACCD-E5F9B836589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:a16="http://schemas.microsoft.com/office/drawing/2014/main" id="{201FB5DA-A5AC-481E-A5DF-CB963EC91C4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5" name="TextBox 8124">
          <a:extLst>
            <a:ext uri="{FF2B5EF4-FFF2-40B4-BE49-F238E27FC236}">
              <a16:creationId xmlns:a16="http://schemas.microsoft.com/office/drawing/2014/main" id="{E1548B39-91A8-4926-88BB-345F434C30E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6" name="TextBox 8125">
          <a:extLst>
            <a:ext uri="{FF2B5EF4-FFF2-40B4-BE49-F238E27FC236}">
              <a16:creationId xmlns:a16="http://schemas.microsoft.com/office/drawing/2014/main" id="{CA900D28-BC6B-4514-8513-4E46C4CBE2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id="{EDDA5027-24AF-413B-96CC-01916698E2F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8" name="TextBox 8127">
          <a:extLst>
            <a:ext uri="{FF2B5EF4-FFF2-40B4-BE49-F238E27FC236}">
              <a16:creationId xmlns:a16="http://schemas.microsoft.com/office/drawing/2014/main" id="{E238FD32-6C14-4208-B98A-8F72C816F4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29" name="TextBox 8128">
          <a:extLst>
            <a:ext uri="{FF2B5EF4-FFF2-40B4-BE49-F238E27FC236}">
              <a16:creationId xmlns:a16="http://schemas.microsoft.com/office/drawing/2014/main" id="{0FF1F92E-4106-4487-AA4C-26DE467CCD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:a16="http://schemas.microsoft.com/office/drawing/2014/main" id="{67C5697F-EFA1-486D-A18D-42711241E90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1" name="TextBox 8130">
          <a:extLst>
            <a:ext uri="{FF2B5EF4-FFF2-40B4-BE49-F238E27FC236}">
              <a16:creationId xmlns:a16="http://schemas.microsoft.com/office/drawing/2014/main" id="{645C099E-380A-4D37-8552-1B9477A4C9D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2" name="TextBox 8131">
          <a:extLst>
            <a:ext uri="{FF2B5EF4-FFF2-40B4-BE49-F238E27FC236}">
              <a16:creationId xmlns:a16="http://schemas.microsoft.com/office/drawing/2014/main" id="{C85F0B84-B203-4DFC-B850-3F60A8F659F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id="{98E9D306-B9AA-47D4-A605-024D07BB1E6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4" name="TextBox 8133">
          <a:extLst>
            <a:ext uri="{FF2B5EF4-FFF2-40B4-BE49-F238E27FC236}">
              <a16:creationId xmlns:a16="http://schemas.microsoft.com/office/drawing/2014/main" id="{270C12EB-97C3-43AA-B065-AEDBE4B814D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5" name="TextBox 8134">
          <a:extLst>
            <a:ext uri="{FF2B5EF4-FFF2-40B4-BE49-F238E27FC236}">
              <a16:creationId xmlns:a16="http://schemas.microsoft.com/office/drawing/2014/main" id="{08EC985E-2D68-416F-A8CA-87716CB2E1D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id="{86203929-5AD9-4CAE-A86F-DB30D367784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7" name="TextBox 8136">
          <a:extLst>
            <a:ext uri="{FF2B5EF4-FFF2-40B4-BE49-F238E27FC236}">
              <a16:creationId xmlns:a16="http://schemas.microsoft.com/office/drawing/2014/main" id="{CB3BFE6A-80B3-46B3-BD87-05932904203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8" name="TextBox 8137">
          <a:extLst>
            <a:ext uri="{FF2B5EF4-FFF2-40B4-BE49-F238E27FC236}">
              <a16:creationId xmlns:a16="http://schemas.microsoft.com/office/drawing/2014/main" id="{BD763449-274E-4616-9321-E501E079391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:a16="http://schemas.microsoft.com/office/drawing/2014/main" id="{83C31FEE-A042-416C-9436-224EDB1C294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40" name="TextBox 8139">
          <a:extLst>
            <a:ext uri="{FF2B5EF4-FFF2-40B4-BE49-F238E27FC236}">
              <a16:creationId xmlns:a16="http://schemas.microsoft.com/office/drawing/2014/main" id="{1C347C01-7A51-4D04-93FF-E8F7967E55A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41" name="TextBox 8140">
          <a:extLst>
            <a:ext uri="{FF2B5EF4-FFF2-40B4-BE49-F238E27FC236}">
              <a16:creationId xmlns:a16="http://schemas.microsoft.com/office/drawing/2014/main" id="{FE54E74B-0300-4B01-88C0-F682E9AD913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id="{FA207297-2DE2-4BD2-A31A-44226AF6822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43" name="TextBox 8142">
          <a:extLst>
            <a:ext uri="{FF2B5EF4-FFF2-40B4-BE49-F238E27FC236}">
              <a16:creationId xmlns:a16="http://schemas.microsoft.com/office/drawing/2014/main" id="{04169348-9FA2-4B2D-955F-87BD6C1CE92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44" name="TextBox 8143">
          <a:extLst>
            <a:ext uri="{FF2B5EF4-FFF2-40B4-BE49-F238E27FC236}">
              <a16:creationId xmlns:a16="http://schemas.microsoft.com/office/drawing/2014/main" id="{9CA68C01-991C-43A2-8B49-AC824852E92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id="{9E3EB006-4EE3-41AA-9A98-C0DFCEF4039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46" name="TextBox 8145">
          <a:extLst>
            <a:ext uri="{FF2B5EF4-FFF2-40B4-BE49-F238E27FC236}">
              <a16:creationId xmlns:a16="http://schemas.microsoft.com/office/drawing/2014/main" id="{2914728D-37DE-486A-B36C-E87A1F8F4EA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id="{214A3ECD-9546-462E-A56A-5826C3CB84F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id="{ABFA2E01-3E08-489C-84E1-0E3FBCAB81C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49" name="TextBox 8148">
          <a:extLst>
            <a:ext uri="{FF2B5EF4-FFF2-40B4-BE49-F238E27FC236}">
              <a16:creationId xmlns:a16="http://schemas.microsoft.com/office/drawing/2014/main" id="{A8E58386-443C-4BEB-8E78-DAFAAE95B4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0" name="TextBox 8149">
          <a:extLst>
            <a:ext uri="{FF2B5EF4-FFF2-40B4-BE49-F238E27FC236}">
              <a16:creationId xmlns:a16="http://schemas.microsoft.com/office/drawing/2014/main" id="{1B4BA377-F21B-4413-B48B-9DF180E240A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id="{A6FD1B87-4ADE-4CE1-8D73-2F78BAD4E6C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2" name="TextBox 8151">
          <a:extLst>
            <a:ext uri="{FF2B5EF4-FFF2-40B4-BE49-F238E27FC236}">
              <a16:creationId xmlns:a16="http://schemas.microsoft.com/office/drawing/2014/main" id="{9C6E6C88-A5A4-4363-AC61-3D299B52FC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3" name="TextBox 8152">
          <a:extLst>
            <a:ext uri="{FF2B5EF4-FFF2-40B4-BE49-F238E27FC236}">
              <a16:creationId xmlns:a16="http://schemas.microsoft.com/office/drawing/2014/main" id="{57A0E6FE-0789-4935-82C7-4EA9B203271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id="{295AB7A8-8510-4D05-A172-DD795279F9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5" name="TextBox 8154">
          <a:extLst>
            <a:ext uri="{FF2B5EF4-FFF2-40B4-BE49-F238E27FC236}">
              <a16:creationId xmlns:a16="http://schemas.microsoft.com/office/drawing/2014/main" id="{EE3EA0FA-5EC2-43BF-B1A2-BCD16962DAE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6" name="TextBox 8155">
          <a:extLst>
            <a:ext uri="{FF2B5EF4-FFF2-40B4-BE49-F238E27FC236}">
              <a16:creationId xmlns:a16="http://schemas.microsoft.com/office/drawing/2014/main" id="{E6DE8696-491F-4F8B-B09B-DD06D2CE0F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id="{22DDD3B3-7FF3-44DE-B4F3-1CCBF3E80BE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8" name="TextBox 8157">
          <a:extLst>
            <a:ext uri="{FF2B5EF4-FFF2-40B4-BE49-F238E27FC236}">
              <a16:creationId xmlns:a16="http://schemas.microsoft.com/office/drawing/2014/main" id="{B44D0948-4A00-464C-B9E1-5862C2E0DC3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id="{57F0F9DE-42AB-41E9-B825-32BDC06883B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id="{4CF025D6-069C-460E-BA3A-77E146945A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61" name="TextBox 8160">
          <a:extLst>
            <a:ext uri="{FF2B5EF4-FFF2-40B4-BE49-F238E27FC236}">
              <a16:creationId xmlns:a16="http://schemas.microsoft.com/office/drawing/2014/main" id="{D131DF18-52DA-47DF-854A-CC8A8ADD79F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2" name="TextBox 8161">
          <a:extLst>
            <a:ext uri="{FF2B5EF4-FFF2-40B4-BE49-F238E27FC236}">
              <a16:creationId xmlns:a16="http://schemas.microsoft.com/office/drawing/2014/main" id="{8673F9A8-8F5E-4A90-B2DD-8D701B42A71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id="{BBEBB8F0-7CE7-4FF8-ABD8-34CCFC2155E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4" name="TextBox 8163">
          <a:extLst>
            <a:ext uri="{FF2B5EF4-FFF2-40B4-BE49-F238E27FC236}">
              <a16:creationId xmlns:a16="http://schemas.microsoft.com/office/drawing/2014/main" id="{8CD38546-123D-4C2E-A123-EE22671A533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id="{585CDADC-08D5-4E51-A88D-69079B73B6B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id="{00437B8C-0268-4C39-B0CA-FDBF7DC05A8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7" name="TextBox 8166">
          <a:extLst>
            <a:ext uri="{FF2B5EF4-FFF2-40B4-BE49-F238E27FC236}">
              <a16:creationId xmlns:a16="http://schemas.microsoft.com/office/drawing/2014/main" id="{932B711E-3A15-4392-9D28-97EE224B49F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8" name="TextBox 8167">
          <a:extLst>
            <a:ext uri="{FF2B5EF4-FFF2-40B4-BE49-F238E27FC236}">
              <a16:creationId xmlns:a16="http://schemas.microsoft.com/office/drawing/2014/main" id="{CAF0A1B7-758C-424C-AF2E-B93E3FA20AB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id="{82B021E8-595B-4FA9-B0CE-F5AD0AAF7A4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0" name="TextBox 8169">
          <a:extLst>
            <a:ext uri="{FF2B5EF4-FFF2-40B4-BE49-F238E27FC236}">
              <a16:creationId xmlns:a16="http://schemas.microsoft.com/office/drawing/2014/main" id="{0FFAFA21-8517-429B-B723-C49BE050EB6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id="{0773807E-1582-4246-86F5-603D150F1BB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id="{C845A950-32BA-4E3C-BE7D-1172A6A0479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3" name="TextBox 8172">
          <a:extLst>
            <a:ext uri="{FF2B5EF4-FFF2-40B4-BE49-F238E27FC236}">
              <a16:creationId xmlns:a16="http://schemas.microsoft.com/office/drawing/2014/main" id="{89EDBE7F-04C1-4B31-A1FE-FC491F8EBB3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id="{B9CD6623-702F-4E26-9460-797C55C00CA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id="{547E8BB2-B566-405D-B536-4CD6167B56B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6" name="TextBox 8175">
          <a:extLst>
            <a:ext uri="{FF2B5EF4-FFF2-40B4-BE49-F238E27FC236}">
              <a16:creationId xmlns:a16="http://schemas.microsoft.com/office/drawing/2014/main" id="{BD7DEF73-33B1-4AF7-AED2-26F660B37B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id="{0C17A1A4-AE83-458C-A62E-64859BBCCC7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id="{C347447C-3E17-410E-A94C-A8E5E8FFB58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79" name="TextBox 8178">
          <a:extLst>
            <a:ext uri="{FF2B5EF4-FFF2-40B4-BE49-F238E27FC236}">
              <a16:creationId xmlns:a16="http://schemas.microsoft.com/office/drawing/2014/main" id="{794EABFA-AA48-4B94-AD48-EE1920E2B22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id="{A5E61D6E-9031-4CE1-9A67-191BACDF992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id="{F1224307-DF44-4463-BF5A-412896BA7B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2" name="TextBox 8181">
          <a:extLst>
            <a:ext uri="{FF2B5EF4-FFF2-40B4-BE49-F238E27FC236}">
              <a16:creationId xmlns:a16="http://schemas.microsoft.com/office/drawing/2014/main" id="{6577342B-673D-41E8-8D83-EAD0B6FF8AF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id="{EDE3F6D5-974C-4E7D-8BE8-6333CAB4C2C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id="{CFE1E7FF-9EDA-44AB-9ACD-C97069C73F5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5" name="TextBox 8184">
          <a:extLst>
            <a:ext uri="{FF2B5EF4-FFF2-40B4-BE49-F238E27FC236}">
              <a16:creationId xmlns:a16="http://schemas.microsoft.com/office/drawing/2014/main" id="{7D7D8D77-89E0-4F38-9BF1-DEBF76BD391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6" name="TextBox 8185">
          <a:extLst>
            <a:ext uri="{FF2B5EF4-FFF2-40B4-BE49-F238E27FC236}">
              <a16:creationId xmlns:a16="http://schemas.microsoft.com/office/drawing/2014/main" id="{1B427DA4-11CB-47E1-AE3F-446F1696307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id="{5239C8F3-C1C1-4A83-948D-07DD1711E4B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8" name="TextBox 8187">
          <a:extLst>
            <a:ext uri="{FF2B5EF4-FFF2-40B4-BE49-F238E27FC236}">
              <a16:creationId xmlns:a16="http://schemas.microsoft.com/office/drawing/2014/main" id="{9931A069-C0A7-4A05-96FA-76A87B3E040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89" name="TextBox 8188">
          <a:extLst>
            <a:ext uri="{FF2B5EF4-FFF2-40B4-BE49-F238E27FC236}">
              <a16:creationId xmlns:a16="http://schemas.microsoft.com/office/drawing/2014/main" id="{FC0908D3-45B5-476A-B9D1-D1266172822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id="{031B93F1-B3C9-485A-8EF5-1A185208A10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91" name="TextBox 8190">
          <a:extLst>
            <a:ext uri="{FF2B5EF4-FFF2-40B4-BE49-F238E27FC236}">
              <a16:creationId xmlns:a16="http://schemas.microsoft.com/office/drawing/2014/main" id="{C4851777-4275-43C9-B28B-07B9DCEADCE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id="{CB977FD1-6BE5-44E0-8975-248E964BBE3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id="{6ED42EA7-0400-46C1-9F3E-EAD3622D7948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94" name="TextBox 8193">
          <a:extLst>
            <a:ext uri="{FF2B5EF4-FFF2-40B4-BE49-F238E27FC236}">
              <a16:creationId xmlns:a16="http://schemas.microsoft.com/office/drawing/2014/main" id="{BD9BFA7D-DB8F-4552-AE3C-F31DAC6BB1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id="{B4F65A4B-C544-483A-84E9-9D0E3333CC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id="{2940269E-3E4C-4B38-B4DF-F71F3D60DAE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97" name="TextBox 8196">
          <a:extLst>
            <a:ext uri="{FF2B5EF4-FFF2-40B4-BE49-F238E27FC236}">
              <a16:creationId xmlns:a16="http://schemas.microsoft.com/office/drawing/2014/main" id="{64801637-8AF2-4854-9737-236CC1945C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98" name="TextBox 8197">
          <a:extLst>
            <a:ext uri="{FF2B5EF4-FFF2-40B4-BE49-F238E27FC236}">
              <a16:creationId xmlns:a16="http://schemas.microsoft.com/office/drawing/2014/main" id="{BD23A65E-FE37-4205-B2D7-61BC422C401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id="{4BEC1126-05F9-48F1-81F4-19C8AB97E0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0" name="TextBox 8199">
          <a:extLst>
            <a:ext uri="{FF2B5EF4-FFF2-40B4-BE49-F238E27FC236}">
              <a16:creationId xmlns:a16="http://schemas.microsoft.com/office/drawing/2014/main" id="{041EFE88-4B84-4A2E-83D5-885DC4ED0C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1" name="TextBox 8200">
          <a:extLst>
            <a:ext uri="{FF2B5EF4-FFF2-40B4-BE49-F238E27FC236}">
              <a16:creationId xmlns:a16="http://schemas.microsoft.com/office/drawing/2014/main" id="{046EB830-3FFE-476B-AEEC-350247740F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2" name="TextBox 8201">
          <a:extLst>
            <a:ext uri="{FF2B5EF4-FFF2-40B4-BE49-F238E27FC236}">
              <a16:creationId xmlns:a16="http://schemas.microsoft.com/office/drawing/2014/main" id="{9CE9C817-E289-427C-95ED-2D3AF5D68F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3" name="TextBox 8202">
          <a:extLst>
            <a:ext uri="{FF2B5EF4-FFF2-40B4-BE49-F238E27FC236}">
              <a16:creationId xmlns:a16="http://schemas.microsoft.com/office/drawing/2014/main" id="{E9386889-3EF2-4E3E-8C42-B0B09B90881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4" name="TextBox 8203">
          <a:extLst>
            <a:ext uri="{FF2B5EF4-FFF2-40B4-BE49-F238E27FC236}">
              <a16:creationId xmlns:a16="http://schemas.microsoft.com/office/drawing/2014/main" id="{CD31A729-98F1-453B-89A8-1FC463DA9CC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id="{5C5319DF-96FA-40BC-8651-8FE62165CD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6" name="TextBox 8205">
          <a:extLst>
            <a:ext uri="{FF2B5EF4-FFF2-40B4-BE49-F238E27FC236}">
              <a16:creationId xmlns:a16="http://schemas.microsoft.com/office/drawing/2014/main" id="{847819DC-6DAE-4217-A9A4-FCC226578A4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7" name="TextBox 8206">
          <a:extLst>
            <a:ext uri="{FF2B5EF4-FFF2-40B4-BE49-F238E27FC236}">
              <a16:creationId xmlns:a16="http://schemas.microsoft.com/office/drawing/2014/main" id="{95CEEA02-5991-4328-93BE-9C0F931C79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:a16="http://schemas.microsoft.com/office/drawing/2014/main" id="{040F366C-21C6-44E9-9949-984EB6DC0BB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09" name="TextBox 8208">
          <a:extLst>
            <a:ext uri="{FF2B5EF4-FFF2-40B4-BE49-F238E27FC236}">
              <a16:creationId xmlns:a16="http://schemas.microsoft.com/office/drawing/2014/main" id="{6EFB7351-2AF2-47A3-B74D-BE8557910C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0" name="TextBox 8209">
          <a:extLst>
            <a:ext uri="{FF2B5EF4-FFF2-40B4-BE49-F238E27FC236}">
              <a16:creationId xmlns:a16="http://schemas.microsoft.com/office/drawing/2014/main" id="{F3FBCD83-C0E9-4343-AB5B-91DE61858DA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id="{0545F51C-3806-4EBC-B816-4EF306CA161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2" name="TextBox 8211">
          <a:extLst>
            <a:ext uri="{FF2B5EF4-FFF2-40B4-BE49-F238E27FC236}">
              <a16:creationId xmlns:a16="http://schemas.microsoft.com/office/drawing/2014/main" id="{55738818-92BD-4D3D-8234-392614CD70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3" name="TextBox 8212">
          <a:extLst>
            <a:ext uri="{FF2B5EF4-FFF2-40B4-BE49-F238E27FC236}">
              <a16:creationId xmlns:a16="http://schemas.microsoft.com/office/drawing/2014/main" id="{E392DC15-E91A-4E73-9125-ED65EC2AA57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id="{2BEE63A8-D7CF-49CA-822E-9784326BEB7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5" name="TextBox 8214">
          <a:extLst>
            <a:ext uri="{FF2B5EF4-FFF2-40B4-BE49-F238E27FC236}">
              <a16:creationId xmlns:a16="http://schemas.microsoft.com/office/drawing/2014/main" id="{070C94D6-7667-4D50-B405-D2DF2080E0B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6" name="TextBox 8215">
          <a:extLst>
            <a:ext uri="{FF2B5EF4-FFF2-40B4-BE49-F238E27FC236}">
              <a16:creationId xmlns:a16="http://schemas.microsoft.com/office/drawing/2014/main" id="{993FBD54-64DE-40A0-9E7B-A18594C9D0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:a16="http://schemas.microsoft.com/office/drawing/2014/main" id="{82CDF857-1265-42D0-8958-D97638874EF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8" name="TextBox 8217">
          <a:extLst>
            <a:ext uri="{FF2B5EF4-FFF2-40B4-BE49-F238E27FC236}">
              <a16:creationId xmlns:a16="http://schemas.microsoft.com/office/drawing/2014/main" id="{37F384CA-B1F9-43B0-AFC0-AE6DCCE1B2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19" name="TextBox 8218">
          <a:extLst>
            <a:ext uri="{FF2B5EF4-FFF2-40B4-BE49-F238E27FC236}">
              <a16:creationId xmlns:a16="http://schemas.microsoft.com/office/drawing/2014/main" id="{E947E4DA-1642-4DE9-80B9-5B242F18F23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:a16="http://schemas.microsoft.com/office/drawing/2014/main" id="{E905AA30-6856-4EC4-8E8C-A59100D8CB0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21" name="TextBox 8220">
          <a:extLst>
            <a:ext uri="{FF2B5EF4-FFF2-40B4-BE49-F238E27FC236}">
              <a16:creationId xmlns:a16="http://schemas.microsoft.com/office/drawing/2014/main" id="{6D485ED8-9131-4F46-BDF7-E3B84914D2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22" name="TextBox 8221">
          <a:extLst>
            <a:ext uri="{FF2B5EF4-FFF2-40B4-BE49-F238E27FC236}">
              <a16:creationId xmlns:a16="http://schemas.microsoft.com/office/drawing/2014/main" id="{B538A17B-542C-4C92-9799-01C94EBC4E5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id="{22FA411B-4134-405E-99C1-F06B937C216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24" name="TextBox 8223">
          <a:extLst>
            <a:ext uri="{FF2B5EF4-FFF2-40B4-BE49-F238E27FC236}">
              <a16:creationId xmlns:a16="http://schemas.microsoft.com/office/drawing/2014/main" id="{F253FB19-A26C-4704-805B-DEE874FD4C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25" name="TextBox 8224">
          <a:extLst>
            <a:ext uri="{FF2B5EF4-FFF2-40B4-BE49-F238E27FC236}">
              <a16:creationId xmlns:a16="http://schemas.microsoft.com/office/drawing/2014/main" id="{7AB3CDA3-1AB6-4BA0-8834-A25E1037A8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id="{B74988CE-21E4-43F6-9DE5-FF09EFE17A6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27" name="TextBox 8226">
          <a:extLst>
            <a:ext uri="{FF2B5EF4-FFF2-40B4-BE49-F238E27FC236}">
              <a16:creationId xmlns:a16="http://schemas.microsoft.com/office/drawing/2014/main" id="{EDD2E891-3B25-47E6-A301-0AF79D970DE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28" name="TextBox 8227">
          <a:extLst>
            <a:ext uri="{FF2B5EF4-FFF2-40B4-BE49-F238E27FC236}">
              <a16:creationId xmlns:a16="http://schemas.microsoft.com/office/drawing/2014/main" id="{E1BF1D23-8584-4536-B2F3-A9D057F9A0C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id="{2071B683-4D12-416B-BF16-36E24372112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0" name="TextBox 8229">
          <a:extLst>
            <a:ext uri="{FF2B5EF4-FFF2-40B4-BE49-F238E27FC236}">
              <a16:creationId xmlns:a16="http://schemas.microsoft.com/office/drawing/2014/main" id="{41EEC4F9-9976-49C7-8B03-4141E34433D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1" name="TextBox 8230">
          <a:extLst>
            <a:ext uri="{FF2B5EF4-FFF2-40B4-BE49-F238E27FC236}">
              <a16:creationId xmlns:a16="http://schemas.microsoft.com/office/drawing/2014/main" id="{A990B5AF-5437-41FB-86E4-4D105A3D6AF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id="{732B987D-6C68-4E4B-8F07-3C5D067CF13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3" name="TextBox 8232">
          <a:extLst>
            <a:ext uri="{FF2B5EF4-FFF2-40B4-BE49-F238E27FC236}">
              <a16:creationId xmlns:a16="http://schemas.microsoft.com/office/drawing/2014/main" id="{69CC245D-609B-41EC-B4E3-F73E48E527C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4" name="TextBox 8233">
          <a:extLst>
            <a:ext uri="{FF2B5EF4-FFF2-40B4-BE49-F238E27FC236}">
              <a16:creationId xmlns:a16="http://schemas.microsoft.com/office/drawing/2014/main" id="{AED14DD1-0B29-48B0-891A-4CA72F042AF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id="{D73060C8-B7A4-4818-B7BF-CD827D1EE88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6" name="TextBox 8235">
          <a:extLst>
            <a:ext uri="{FF2B5EF4-FFF2-40B4-BE49-F238E27FC236}">
              <a16:creationId xmlns:a16="http://schemas.microsoft.com/office/drawing/2014/main" id="{347672F4-FBC5-43E9-9A2C-43CFC3CD8204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7" name="TextBox 8236">
          <a:extLst>
            <a:ext uri="{FF2B5EF4-FFF2-40B4-BE49-F238E27FC236}">
              <a16:creationId xmlns:a16="http://schemas.microsoft.com/office/drawing/2014/main" id="{4EDB0676-1FB0-43E9-9F15-C62723598A7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id="{46853C0B-C657-41C2-B561-98C494FC93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39" name="TextBox 8238">
          <a:extLst>
            <a:ext uri="{FF2B5EF4-FFF2-40B4-BE49-F238E27FC236}">
              <a16:creationId xmlns:a16="http://schemas.microsoft.com/office/drawing/2014/main" id="{505F1974-C87E-4DE7-BB51-64FBDE4A318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40" name="TextBox 8239">
          <a:extLst>
            <a:ext uri="{FF2B5EF4-FFF2-40B4-BE49-F238E27FC236}">
              <a16:creationId xmlns:a16="http://schemas.microsoft.com/office/drawing/2014/main" id="{2EC1B172-1623-4438-82BD-EFD571EEF0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:a16="http://schemas.microsoft.com/office/drawing/2014/main" id="{B03A6CE9-D14A-43F6-8C95-8B62FACB4D2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2" name="TextBox 8241">
          <a:extLst>
            <a:ext uri="{FF2B5EF4-FFF2-40B4-BE49-F238E27FC236}">
              <a16:creationId xmlns:a16="http://schemas.microsoft.com/office/drawing/2014/main" id="{5E3B5093-A061-4059-94B4-2DDA36C6A9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3" name="TextBox 8242">
          <a:extLst>
            <a:ext uri="{FF2B5EF4-FFF2-40B4-BE49-F238E27FC236}">
              <a16:creationId xmlns:a16="http://schemas.microsoft.com/office/drawing/2014/main" id="{F6290276-41D8-4073-8E08-11B7777E3DE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id="{408BBD8F-2AA3-45FF-9C93-56D409488E6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5" name="TextBox 8244">
          <a:extLst>
            <a:ext uri="{FF2B5EF4-FFF2-40B4-BE49-F238E27FC236}">
              <a16:creationId xmlns:a16="http://schemas.microsoft.com/office/drawing/2014/main" id="{9FA70F5E-5493-446B-8A6A-DB073B788E9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6" name="TextBox 8245">
          <a:extLst>
            <a:ext uri="{FF2B5EF4-FFF2-40B4-BE49-F238E27FC236}">
              <a16:creationId xmlns:a16="http://schemas.microsoft.com/office/drawing/2014/main" id="{6F3E9F12-DD2F-487A-B1E6-BE9394A422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:a16="http://schemas.microsoft.com/office/drawing/2014/main" id="{ECB4D1CE-6ADC-45F1-AA3E-25C1B5394B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8" name="TextBox 8247">
          <a:extLst>
            <a:ext uri="{FF2B5EF4-FFF2-40B4-BE49-F238E27FC236}">
              <a16:creationId xmlns:a16="http://schemas.microsoft.com/office/drawing/2014/main" id="{FBDAB5AA-8D06-4DB9-9E3E-FF665BA127D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49" name="TextBox 8248">
          <a:extLst>
            <a:ext uri="{FF2B5EF4-FFF2-40B4-BE49-F238E27FC236}">
              <a16:creationId xmlns:a16="http://schemas.microsoft.com/office/drawing/2014/main" id="{BA2E44C4-2A27-46A7-AD79-933C8AA770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:a16="http://schemas.microsoft.com/office/drawing/2014/main" id="{26A940FD-748A-4016-9778-7C2B2B5139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1" name="TextBox 8250">
          <a:extLst>
            <a:ext uri="{FF2B5EF4-FFF2-40B4-BE49-F238E27FC236}">
              <a16:creationId xmlns:a16="http://schemas.microsoft.com/office/drawing/2014/main" id="{08A54AB4-B100-4F1F-9B56-544E861E07A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2" name="TextBox 8251">
          <a:extLst>
            <a:ext uri="{FF2B5EF4-FFF2-40B4-BE49-F238E27FC236}">
              <a16:creationId xmlns:a16="http://schemas.microsoft.com/office/drawing/2014/main" id="{9D81DA74-7853-45F5-8FD0-774C7A8DFA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:a16="http://schemas.microsoft.com/office/drawing/2014/main" id="{4EC6FC67-FE9F-4629-BE1D-C5C7763EC51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4" name="TextBox 8253">
          <a:extLst>
            <a:ext uri="{FF2B5EF4-FFF2-40B4-BE49-F238E27FC236}">
              <a16:creationId xmlns:a16="http://schemas.microsoft.com/office/drawing/2014/main" id="{845FACF2-B1EE-41F6-990B-F5E85C4380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5" name="TextBox 8254">
          <a:extLst>
            <a:ext uri="{FF2B5EF4-FFF2-40B4-BE49-F238E27FC236}">
              <a16:creationId xmlns:a16="http://schemas.microsoft.com/office/drawing/2014/main" id="{05719159-BC8F-49E6-BD53-751DC38AFF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id="{90E1F7E3-DFA2-4067-B98B-2C17FEE4D12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57" name="TextBox 8256">
          <a:extLst>
            <a:ext uri="{FF2B5EF4-FFF2-40B4-BE49-F238E27FC236}">
              <a16:creationId xmlns:a16="http://schemas.microsoft.com/office/drawing/2014/main" id="{76F842A3-5BF6-496A-8247-004AD99ECC7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58" name="TextBox 8257">
          <a:extLst>
            <a:ext uri="{FF2B5EF4-FFF2-40B4-BE49-F238E27FC236}">
              <a16:creationId xmlns:a16="http://schemas.microsoft.com/office/drawing/2014/main" id="{53EC9B11-0ACF-41D0-A7EF-F4BB1CFE8AF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59" name="TextBox 8258">
          <a:extLst>
            <a:ext uri="{FF2B5EF4-FFF2-40B4-BE49-F238E27FC236}">
              <a16:creationId xmlns:a16="http://schemas.microsoft.com/office/drawing/2014/main" id="{95E67D84-23F7-4421-9A84-35AE2EC26350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0" name="TextBox 8259">
          <a:extLst>
            <a:ext uri="{FF2B5EF4-FFF2-40B4-BE49-F238E27FC236}">
              <a16:creationId xmlns:a16="http://schemas.microsoft.com/office/drawing/2014/main" id="{4017BAD6-39EA-43B0-853B-7908369CC0D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1" name="TextBox 8260">
          <a:extLst>
            <a:ext uri="{FF2B5EF4-FFF2-40B4-BE49-F238E27FC236}">
              <a16:creationId xmlns:a16="http://schemas.microsoft.com/office/drawing/2014/main" id="{F28E5755-4012-4A29-9A34-3AF5E8C425B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id="{299C8CFD-6DCF-46C9-9E54-0D2B9A2E59E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3" name="TextBox 8262">
          <a:extLst>
            <a:ext uri="{FF2B5EF4-FFF2-40B4-BE49-F238E27FC236}">
              <a16:creationId xmlns:a16="http://schemas.microsoft.com/office/drawing/2014/main" id="{C5CE8DAB-E503-47C9-A9CF-E2401CA400E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4" name="TextBox 8263">
          <a:extLst>
            <a:ext uri="{FF2B5EF4-FFF2-40B4-BE49-F238E27FC236}">
              <a16:creationId xmlns:a16="http://schemas.microsoft.com/office/drawing/2014/main" id="{FC95D0BD-5BC0-4AC2-8537-070FE6EE1DD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5" name="TextBox 8264">
          <a:extLst>
            <a:ext uri="{FF2B5EF4-FFF2-40B4-BE49-F238E27FC236}">
              <a16:creationId xmlns:a16="http://schemas.microsoft.com/office/drawing/2014/main" id="{C2ED5113-FBB2-4D99-B912-305B31EEC0B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6" name="TextBox 8265">
          <a:extLst>
            <a:ext uri="{FF2B5EF4-FFF2-40B4-BE49-F238E27FC236}">
              <a16:creationId xmlns:a16="http://schemas.microsoft.com/office/drawing/2014/main" id="{7654A65A-57EE-4819-B90E-9E457BB6A99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7" name="TextBox 8266">
          <a:extLst>
            <a:ext uri="{FF2B5EF4-FFF2-40B4-BE49-F238E27FC236}">
              <a16:creationId xmlns:a16="http://schemas.microsoft.com/office/drawing/2014/main" id="{98B0F7C6-E842-4356-9A2C-B0CA0E953C4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:a16="http://schemas.microsoft.com/office/drawing/2014/main" id="{0C7AF5EC-502E-4FCC-BCFA-F23F0BAA2A4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69" name="TextBox 8268">
          <a:extLst>
            <a:ext uri="{FF2B5EF4-FFF2-40B4-BE49-F238E27FC236}">
              <a16:creationId xmlns:a16="http://schemas.microsoft.com/office/drawing/2014/main" id="{D426B2BE-CB4F-4188-ABC0-5A0DF0CB47B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0" name="TextBox 8269">
          <a:extLst>
            <a:ext uri="{FF2B5EF4-FFF2-40B4-BE49-F238E27FC236}">
              <a16:creationId xmlns:a16="http://schemas.microsoft.com/office/drawing/2014/main" id="{3CBD4C32-C672-43DA-9CB8-49C9D91074C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:a16="http://schemas.microsoft.com/office/drawing/2014/main" id="{44D54A63-6C3D-4B81-9B92-ABACE7F715B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2" name="TextBox 8271">
          <a:extLst>
            <a:ext uri="{FF2B5EF4-FFF2-40B4-BE49-F238E27FC236}">
              <a16:creationId xmlns:a16="http://schemas.microsoft.com/office/drawing/2014/main" id="{A22714DC-C834-4531-9785-796D6C150E6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3" name="TextBox 8272">
          <a:extLst>
            <a:ext uri="{FF2B5EF4-FFF2-40B4-BE49-F238E27FC236}">
              <a16:creationId xmlns:a16="http://schemas.microsoft.com/office/drawing/2014/main" id="{1BCB3CF1-DA4B-4E4B-853E-4CDCB63C789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:a16="http://schemas.microsoft.com/office/drawing/2014/main" id="{45E2AF90-5ABB-4659-8E40-5F6602DDEE6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5" name="TextBox 8274">
          <a:extLst>
            <a:ext uri="{FF2B5EF4-FFF2-40B4-BE49-F238E27FC236}">
              <a16:creationId xmlns:a16="http://schemas.microsoft.com/office/drawing/2014/main" id="{8F2159B8-4C76-4E05-A748-4FB5EC79E00F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6" name="TextBox 8275">
          <a:extLst>
            <a:ext uri="{FF2B5EF4-FFF2-40B4-BE49-F238E27FC236}">
              <a16:creationId xmlns:a16="http://schemas.microsoft.com/office/drawing/2014/main" id="{58E417CE-CA82-4F73-A513-7A65A912409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id="{C93711EB-8FDC-443A-821F-80EAAED10611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8" name="TextBox 8277">
          <a:extLst>
            <a:ext uri="{FF2B5EF4-FFF2-40B4-BE49-F238E27FC236}">
              <a16:creationId xmlns:a16="http://schemas.microsoft.com/office/drawing/2014/main" id="{44CBBF5D-015D-4CAD-95F4-6BE569F46F7B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79" name="TextBox 8278">
          <a:extLst>
            <a:ext uri="{FF2B5EF4-FFF2-40B4-BE49-F238E27FC236}">
              <a16:creationId xmlns:a16="http://schemas.microsoft.com/office/drawing/2014/main" id="{F5815CB9-0E37-4FA1-9374-B664325D99AE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0" name="TextBox 8279">
          <a:extLst>
            <a:ext uri="{FF2B5EF4-FFF2-40B4-BE49-F238E27FC236}">
              <a16:creationId xmlns:a16="http://schemas.microsoft.com/office/drawing/2014/main" id="{B61DF384-810F-4897-BB2D-CD78DF9119A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1" name="TextBox 8280">
          <a:extLst>
            <a:ext uri="{FF2B5EF4-FFF2-40B4-BE49-F238E27FC236}">
              <a16:creationId xmlns:a16="http://schemas.microsoft.com/office/drawing/2014/main" id="{68F43D1F-8CA2-4AC6-87C0-6A2DD12D3C53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2" name="TextBox 8281">
          <a:extLst>
            <a:ext uri="{FF2B5EF4-FFF2-40B4-BE49-F238E27FC236}">
              <a16:creationId xmlns:a16="http://schemas.microsoft.com/office/drawing/2014/main" id="{FA18102D-1A57-47AA-BDC2-700A5B79D74C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id="{C40DCFBA-35BE-4E24-950A-9EB1DB37BC3D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4" name="TextBox 8283">
          <a:extLst>
            <a:ext uri="{FF2B5EF4-FFF2-40B4-BE49-F238E27FC236}">
              <a16:creationId xmlns:a16="http://schemas.microsoft.com/office/drawing/2014/main" id="{8AFA2903-77D2-492C-8B8A-F4BCD5A96E5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5" name="TextBox 8284">
          <a:extLst>
            <a:ext uri="{FF2B5EF4-FFF2-40B4-BE49-F238E27FC236}">
              <a16:creationId xmlns:a16="http://schemas.microsoft.com/office/drawing/2014/main" id="{545A2188-4860-4735-90ED-D61BC79DCD37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:a16="http://schemas.microsoft.com/office/drawing/2014/main" id="{E474124B-DFD5-4525-B006-4F9F23484702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7" name="TextBox 8286">
          <a:extLst>
            <a:ext uri="{FF2B5EF4-FFF2-40B4-BE49-F238E27FC236}">
              <a16:creationId xmlns:a16="http://schemas.microsoft.com/office/drawing/2014/main" id="{04422505-9C51-4BA1-837B-98B088572605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8" name="TextBox 8287">
          <a:extLst>
            <a:ext uri="{FF2B5EF4-FFF2-40B4-BE49-F238E27FC236}">
              <a16:creationId xmlns:a16="http://schemas.microsoft.com/office/drawing/2014/main" id="{C24334C4-24BB-410D-8CEF-BE084AA8C076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id="{4739C882-62D7-4E7C-B023-38908ADB192A}"/>
            </a:ext>
          </a:extLst>
        </xdr:cNvPr>
        <xdr:cNvSpPr txBox="1"/>
      </xdr:nvSpPr>
      <xdr:spPr>
        <a:xfrm>
          <a:off x="89281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0" name="TextBox 8289">
          <a:extLst>
            <a:ext uri="{FF2B5EF4-FFF2-40B4-BE49-F238E27FC236}">
              <a16:creationId xmlns:a16="http://schemas.microsoft.com/office/drawing/2014/main" id="{DF555748-36C3-460B-B113-FFFBCD63E37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1" name="TextBox 8290">
          <a:extLst>
            <a:ext uri="{FF2B5EF4-FFF2-40B4-BE49-F238E27FC236}">
              <a16:creationId xmlns:a16="http://schemas.microsoft.com/office/drawing/2014/main" id="{E78B3F05-CD1C-4A86-BD7C-453B9A5C774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id="{D714F3E5-CCA3-4327-BE83-69ED9A292A1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3" name="TextBox 8292">
          <a:extLst>
            <a:ext uri="{FF2B5EF4-FFF2-40B4-BE49-F238E27FC236}">
              <a16:creationId xmlns:a16="http://schemas.microsoft.com/office/drawing/2014/main" id="{5491FF1A-D014-4A79-8117-8D48489C7D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4" name="TextBox 8293">
          <a:extLst>
            <a:ext uri="{FF2B5EF4-FFF2-40B4-BE49-F238E27FC236}">
              <a16:creationId xmlns:a16="http://schemas.microsoft.com/office/drawing/2014/main" id="{2AFB5F30-2CE8-4A29-8B47-8254668C5AD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:a16="http://schemas.microsoft.com/office/drawing/2014/main" id="{28C3894D-4AA4-4A13-8CE7-26F3BBDF699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6" name="TextBox 8295">
          <a:extLst>
            <a:ext uri="{FF2B5EF4-FFF2-40B4-BE49-F238E27FC236}">
              <a16:creationId xmlns:a16="http://schemas.microsoft.com/office/drawing/2014/main" id="{965C89B3-AB4D-4AE3-A40A-2E0100F2784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7" name="TextBox 8296">
          <a:extLst>
            <a:ext uri="{FF2B5EF4-FFF2-40B4-BE49-F238E27FC236}">
              <a16:creationId xmlns:a16="http://schemas.microsoft.com/office/drawing/2014/main" id="{5DF52ADD-EE1E-4FD7-8E34-506CD37A63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:a16="http://schemas.microsoft.com/office/drawing/2014/main" id="{17B2DA5B-A57B-4EDF-BD31-1B3B9F517F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299" name="TextBox 8298">
          <a:extLst>
            <a:ext uri="{FF2B5EF4-FFF2-40B4-BE49-F238E27FC236}">
              <a16:creationId xmlns:a16="http://schemas.microsoft.com/office/drawing/2014/main" id="{ABDDF7D9-4AB5-4FC8-8BF8-AC9CAD5CE7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0" name="TextBox 8299">
          <a:extLst>
            <a:ext uri="{FF2B5EF4-FFF2-40B4-BE49-F238E27FC236}">
              <a16:creationId xmlns:a16="http://schemas.microsoft.com/office/drawing/2014/main" id="{6D7B4497-BDC0-49A7-BDDA-D617F1CAF50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id="{19124C4E-DDC2-46BC-A33A-2BDD5EAB7C3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2" name="TextBox 8301">
          <a:extLst>
            <a:ext uri="{FF2B5EF4-FFF2-40B4-BE49-F238E27FC236}">
              <a16:creationId xmlns:a16="http://schemas.microsoft.com/office/drawing/2014/main" id="{89BD3D1D-53BA-46D3-83AE-2BAAB5E2D1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3" name="TextBox 8302">
          <a:extLst>
            <a:ext uri="{FF2B5EF4-FFF2-40B4-BE49-F238E27FC236}">
              <a16:creationId xmlns:a16="http://schemas.microsoft.com/office/drawing/2014/main" id="{17F2FE82-49A8-4061-ADFE-5DB35C33BA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id="{3B9D65F6-AB22-4F2C-A7FB-EFE5B6C57D1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5" name="TextBox 8304">
          <a:extLst>
            <a:ext uri="{FF2B5EF4-FFF2-40B4-BE49-F238E27FC236}">
              <a16:creationId xmlns:a16="http://schemas.microsoft.com/office/drawing/2014/main" id="{7C6749CE-79FC-4AE6-8352-004DDCFD27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6" name="TextBox 8305">
          <a:extLst>
            <a:ext uri="{FF2B5EF4-FFF2-40B4-BE49-F238E27FC236}">
              <a16:creationId xmlns:a16="http://schemas.microsoft.com/office/drawing/2014/main" id="{FA6B6A3F-8636-4DA6-9D4D-D2DEB87F8A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id="{F0730C6E-7A6C-48B5-A45A-D3788C95941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8" name="TextBox 8307">
          <a:extLst>
            <a:ext uri="{FF2B5EF4-FFF2-40B4-BE49-F238E27FC236}">
              <a16:creationId xmlns:a16="http://schemas.microsoft.com/office/drawing/2014/main" id="{95C3C4F6-F4FF-4022-AA58-146DA75CA99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09" name="TextBox 8308">
          <a:extLst>
            <a:ext uri="{FF2B5EF4-FFF2-40B4-BE49-F238E27FC236}">
              <a16:creationId xmlns:a16="http://schemas.microsoft.com/office/drawing/2014/main" id="{0FAECAE8-C4E0-4742-9341-AAC8EDAE0BE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id="{3ACAFB42-EDA9-463E-94E8-56C51BE1317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1" name="TextBox 8310">
          <a:extLst>
            <a:ext uri="{FF2B5EF4-FFF2-40B4-BE49-F238E27FC236}">
              <a16:creationId xmlns:a16="http://schemas.microsoft.com/office/drawing/2014/main" id="{7BD2A736-6095-417E-A9C3-06BE30F180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2" name="TextBox 8311">
          <a:extLst>
            <a:ext uri="{FF2B5EF4-FFF2-40B4-BE49-F238E27FC236}">
              <a16:creationId xmlns:a16="http://schemas.microsoft.com/office/drawing/2014/main" id="{D326CE93-3498-4F32-9DDB-40AB97F70B4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id="{F0092506-7EA4-4F2C-A02E-A2A037FF4B6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4" name="TextBox 8313">
          <a:extLst>
            <a:ext uri="{FF2B5EF4-FFF2-40B4-BE49-F238E27FC236}">
              <a16:creationId xmlns:a16="http://schemas.microsoft.com/office/drawing/2014/main" id="{07F16D8D-14E7-44F0-89BF-C68732E6D7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5" name="TextBox 8314">
          <a:extLst>
            <a:ext uri="{FF2B5EF4-FFF2-40B4-BE49-F238E27FC236}">
              <a16:creationId xmlns:a16="http://schemas.microsoft.com/office/drawing/2014/main" id="{F5129927-1034-44C6-8ACC-EA9BC19C74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id="{AF5F762C-E1D6-41E2-8BB7-5C8CB2A77A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7" name="TextBox 8316">
          <a:extLst>
            <a:ext uri="{FF2B5EF4-FFF2-40B4-BE49-F238E27FC236}">
              <a16:creationId xmlns:a16="http://schemas.microsoft.com/office/drawing/2014/main" id="{23F14506-A49A-455C-8DE8-A432405CC6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8" name="TextBox 8317">
          <a:extLst>
            <a:ext uri="{FF2B5EF4-FFF2-40B4-BE49-F238E27FC236}">
              <a16:creationId xmlns:a16="http://schemas.microsoft.com/office/drawing/2014/main" id="{03B327CD-78E1-4119-8F85-E5878C73292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:a16="http://schemas.microsoft.com/office/drawing/2014/main" id="{FEBCA480-4152-48E0-9CC8-4F776AEE4CE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0" name="TextBox 8319">
          <a:extLst>
            <a:ext uri="{FF2B5EF4-FFF2-40B4-BE49-F238E27FC236}">
              <a16:creationId xmlns:a16="http://schemas.microsoft.com/office/drawing/2014/main" id="{CF2048AC-5A7F-423B-9545-C52D9D13AE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1" name="TextBox 8320">
          <a:extLst>
            <a:ext uri="{FF2B5EF4-FFF2-40B4-BE49-F238E27FC236}">
              <a16:creationId xmlns:a16="http://schemas.microsoft.com/office/drawing/2014/main" id="{C4B794F5-1733-4058-91B8-05376585E66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id="{86DAD3BD-1CA8-4DDE-AE33-90CFBD16D0F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3" name="TextBox 8322">
          <a:extLst>
            <a:ext uri="{FF2B5EF4-FFF2-40B4-BE49-F238E27FC236}">
              <a16:creationId xmlns:a16="http://schemas.microsoft.com/office/drawing/2014/main" id="{B6150702-1BC7-43A3-9B40-45D6F3E2536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4" name="TextBox 8323">
          <a:extLst>
            <a:ext uri="{FF2B5EF4-FFF2-40B4-BE49-F238E27FC236}">
              <a16:creationId xmlns:a16="http://schemas.microsoft.com/office/drawing/2014/main" id="{1AC191A6-8B5A-4B8C-9B68-9AD5219969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:a16="http://schemas.microsoft.com/office/drawing/2014/main" id="{5145F9E7-039A-41D2-9633-299FC8E6592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6" name="TextBox 8325">
          <a:extLst>
            <a:ext uri="{FF2B5EF4-FFF2-40B4-BE49-F238E27FC236}">
              <a16:creationId xmlns:a16="http://schemas.microsoft.com/office/drawing/2014/main" id="{F2E7D332-0B81-4115-B5AA-AC24256E3ED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7" name="TextBox 8326">
          <a:extLst>
            <a:ext uri="{FF2B5EF4-FFF2-40B4-BE49-F238E27FC236}">
              <a16:creationId xmlns:a16="http://schemas.microsoft.com/office/drawing/2014/main" id="{B0EF3F1F-DA57-43CF-979F-37B93A953A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:a16="http://schemas.microsoft.com/office/drawing/2014/main" id="{F1DDA8F9-500F-4D53-BB61-EA330F54D2B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29" name="TextBox 8328">
          <a:extLst>
            <a:ext uri="{FF2B5EF4-FFF2-40B4-BE49-F238E27FC236}">
              <a16:creationId xmlns:a16="http://schemas.microsoft.com/office/drawing/2014/main" id="{812C4D4E-5438-48F0-B6E9-6C71E6A37FB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0" name="TextBox 8329">
          <a:extLst>
            <a:ext uri="{FF2B5EF4-FFF2-40B4-BE49-F238E27FC236}">
              <a16:creationId xmlns:a16="http://schemas.microsoft.com/office/drawing/2014/main" id="{E7324217-2A9B-43E9-BA12-7BBA41BC4D3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:a16="http://schemas.microsoft.com/office/drawing/2014/main" id="{4A2BD26E-B105-4738-8E6C-3427C514E3F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2" name="TextBox 8331">
          <a:extLst>
            <a:ext uri="{FF2B5EF4-FFF2-40B4-BE49-F238E27FC236}">
              <a16:creationId xmlns:a16="http://schemas.microsoft.com/office/drawing/2014/main" id="{C534E786-DDCA-4A5C-B78E-C10E5992E7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3" name="TextBox 8332">
          <a:extLst>
            <a:ext uri="{FF2B5EF4-FFF2-40B4-BE49-F238E27FC236}">
              <a16:creationId xmlns:a16="http://schemas.microsoft.com/office/drawing/2014/main" id="{747D4E80-C303-40FA-B1A4-96881C307D8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id="{45780FE6-75AC-4A5C-8AD4-12053D9657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5" name="TextBox 8334">
          <a:extLst>
            <a:ext uri="{FF2B5EF4-FFF2-40B4-BE49-F238E27FC236}">
              <a16:creationId xmlns:a16="http://schemas.microsoft.com/office/drawing/2014/main" id="{AF67706E-43E8-4463-B9B4-9CE5C2EE211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6" name="TextBox 8335">
          <a:extLst>
            <a:ext uri="{FF2B5EF4-FFF2-40B4-BE49-F238E27FC236}">
              <a16:creationId xmlns:a16="http://schemas.microsoft.com/office/drawing/2014/main" id="{F43D12D1-39A0-491C-88FD-61256D5400C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7" name="TextBox 8336">
          <a:extLst>
            <a:ext uri="{FF2B5EF4-FFF2-40B4-BE49-F238E27FC236}">
              <a16:creationId xmlns:a16="http://schemas.microsoft.com/office/drawing/2014/main" id="{E805E66D-B93B-4515-8449-0BF6E11BB7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8" name="TextBox 8337">
          <a:extLst>
            <a:ext uri="{FF2B5EF4-FFF2-40B4-BE49-F238E27FC236}">
              <a16:creationId xmlns:a16="http://schemas.microsoft.com/office/drawing/2014/main" id="{BC7F3588-A01E-4DA3-945E-6D897C29FB3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39" name="TextBox 8338">
          <a:extLst>
            <a:ext uri="{FF2B5EF4-FFF2-40B4-BE49-F238E27FC236}">
              <a16:creationId xmlns:a16="http://schemas.microsoft.com/office/drawing/2014/main" id="{BEA8EC8B-F6A0-4065-B01E-688EEDEED68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id="{C4F0CE56-62DB-4B3F-977E-71745471573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1" name="TextBox 8340">
          <a:extLst>
            <a:ext uri="{FF2B5EF4-FFF2-40B4-BE49-F238E27FC236}">
              <a16:creationId xmlns:a16="http://schemas.microsoft.com/office/drawing/2014/main" id="{E2BD5E3E-5F10-4BF3-B0B2-D4121AD3B6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2" name="TextBox 8341">
          <a:extLst>
            <a:ext uri="{FF2B5EF4-FFF2-40B4-BE49-F238E27FC236}">
              <a16:creationId xmlns:a16="http://schemas.microsoft.com/office/drawing/2014/main" id="{30BEFD9E-DC71-44B9-BBC3-D645E0A3A28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id="{7F3C44CA-F173-4B24-95C1-5350B5CF4B3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4" name="TextBox 8343">
          <a:extLst>
            <a:ext uri="{FF2B5EF4-FFF2-40B4-BE49-F238E27FC236}">
              <a16:creationId xmlns:a16="http://schemas.microsoft.com/office/drawing/2014/main" id="{8D0A666A-5B3F-4CA2-A596-7DAA432BF2E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5" name="TextBox 8344">
          <a:extLst>
            <a:ext uri="{FF2B5EF4-FFF2-40B4-BE49-F238E27FC236}">
              <a16:creationId xmlns:a16="http://schemas.microsoft.com/office/drawing/2014/main" id="{D3551FE4-0EC1-4D19-A514-C618866AB50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:a16="http://schemas.microsoft.com/office/drawing/2014/main" id="{B7377CD6-0FD4-4980-80A1-57EAB911E50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7" name="TextBox 8346">
          <a:extLst>
            <a:ext uri="{FF2B5EF4-FFF2-40B4-BE49-F238E27FC236}">
              <a16:creationId xmlns:a16="http://schemas.microsoft.com/office/drawing/2014/main" id="{7E66C0A8-0ED5-48D8-8D0A-8C75AD9265A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8" name="TextBox 8347">
          <a:extLst>
            <a:ext uri="{FF2B5EF4-FFF2-40B4-BE49-F238E27FC236}">
              <a16:creationId xmlns:a16="http://schemas.microsoft.com/office/drawing/2014/main" id="{E7E57220-B416-4ED6-969D-1FDB00C07EB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id="{330C21E3-225F-4499-B327-4C0128398FF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0" name="TextBox 8349">
          <a:extLst>
            <a:ext uri="{FF2B5EF4-FFF2-40B4-BE49-F238E27FC236}">
              <a16:creationId xmlns:a16="http://schemas.microsoft.com/office/drawing/2014/main" id="{A0D0C1DF-70AD-413F-9C27-F8520F6239D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1" name="TextBox 8350">
          <a:extLst>
            <a:ext uri="{FF2B5EF4-FFF2-40B4-BE49-F238E27FC236}">
              <a16:creationId xmlns:a16="http://schemas.microsoft.com/office/drawing/2014/main" id="{8078E9DB-1679-4305-AE5F-A3FF159E398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id="{39BE29A1-7DE0-4361-87BE-C21187DB92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3" name="TextBox 8352">
          <a:extLst>
            <a:ext uri="{FF2B5EF4-FFF2-40B4-BE49-F238E27FC236}">
              <a16:creationId xmlns:a16="http://schemas.microsoft.com/office/drawing/2014/main" id="{8F1221A8-F171-498A-8AD6-04EB0B7F7AC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4" name="TextBox 8353">
          <a:extLst>
            <a:ext uri="{FF2B5EF4-FFF2-40B4-BE49-F238E27FC236}">
              <a16:creationId xmlns:a16="http://schemas.microsoft.com/office/drawing/2014/main" id="{A0409EDA-70A8-4EF2-8C57-921284C4916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:a16="http://schemas.microsoft.com/office/drawing/2014/main" id="{AC58049B-3B6B-4E94-9589-B3222CAECBA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6" name="TextBox 8355">
          <a:extLst>
            <a:ext uri="{FF2B5EF4-FFF2-40B4-BE49-F238E27FC236}">
              <a16:creationId xmlns:a16="http://schemas.microsoft.com/office/drawing/2014/main" id="{0BBE140B-3D5D-4A32-8F30-BDC47FB8CE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7" name="TextBox 8356">
          <a:extLst>
            <a:ext uri="{FF2B5EF4-FFF2-40B4-BE49-F238E27FC236}">
              <a16:creationId xmlns:a16="http://schemas.microsoft.com/office/drawing/2014/main" id="{9A7D7382-69EB-4088-885B-DAD5B4CCEA7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:a16="http://schemas.microsoft.com/office/drawing/2014/main" id="{2E1A8128-61CF-4581-8B66-B2C3A93E79A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59" name="TextBox 8358">
          <a:extLst>
            <a:ext uri="{FF2B5EF4-FFF2-40B4-BE49-F238E27FC236}">
              <a16:creationId xmlns:a16="http://schemas.microsoft.com/office/drawing/2014/main" id="{3282241C-7F2F-4660-ADB8-12D545B7F40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0" name="TextBox 8359">
          <a:extLst>
            <a:ext uri="{FF2B5EF4-FFF2-40B4-BE49-F238E27FC236}">
              <a16:creationId xmlns:a16="http://schemas.microsoft.com/office/drawing/2014/main" id="{E4D2F025-B922-4326-A40D-D4B998E0A7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id="{83100532-4639-4105-8804-607B065CE53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2" name="TextBox 8361">
          <a:extLst>
            <a:ext uri="{FF2B5EF4-FFF2-40B4-BE49-F238E27FC236}">
              <a16:creationId xmlns:a16="http://schemas.microsoft.com/office/drawing/2014/main" id="{9461DAA8-80E4-4AB5-9E3D-AB22A0388A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3" name="TextBox 8362">
          <a:extLst>
            <a:ext uri="{FF2B5EF4-FFF2-40B4-BE49-F238E27FC236}">
              <a16:creationId xmlns:a16="http://schemas.microsoft.com/office/drawing/2014/main" id="{79F11EE0-4C27-472B-A618-51F7C5849D0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id="{D9F3FEFF-8CD0-47B7-9863-C0EFDB5E3BA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5" name="TextBox 8364">
          <a:extLst>
            <a:ext uri="{FF2B5EF4-FFF2-40B4-BE49-F238E27FC236}">
              <a16:creationId xmlns:a16="http://schemas.microsoft.com/office/drawing/2014/main" id="{F4E3CF78-4240-49C4-A0AC-7D10219E552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6" name="TextBox 8365">
          <a:extLst>
            <a:ext uri="{FF2B5EF4-FFF2-40B4-BE49-F238E27FC236}">
              <a16:creationId xmlns:a16="http://schemas.microsoft.com/office/drawing/2014/main" id="{CFBA64BA-F14F-45F4-A16D-B46AF5DB26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id="{B2B9ACC3-A847-43BC-A080-51ABAD43F3D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8" name="TextBox 8367">
          <a:extLst>
            <a:ext uri="{FF2B5EF4-FFF2-40B4-BE49-F238E27FC236}">
              <a16:creationId xmlns:a16="http://schemas.microsoft.com/office/drawing/2014/main" id="{A429FEBB-E62D-4617-85AB-BE44CFD5A61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69" name="TextBox 8368">
          <a:extLst>
            <a:ext uri="{FF2B5EF4-FFF2-40B4-BE49-F238E27FC236}">
              <a16:creationId xmlns:a16="http://schemas.microsoft.com/office/drawing/2014/main" id="{5231339D-EED6-4789-BFE8-6178A681682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id="{7803F57C-F407-47C2-A2AF-070AA70FF3B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1" name="TextBox 8370">
          <a:extLst>
            <a:ext uri="{FF2B5EF4-FFF2-40B4-BE49-F238E27FC236}">
              <a16:creationId xmlns:a16="http://schemas.microsoft.com/office/drawing/2014/main" id="{D313EE4F-C60F-46C2-891F-5B1B95B24AC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2" name="TextBox 8371">
          <a:extLst>
            <a:ext uri="{FF2B5EF4-FFF2-40B4-BE49-F238E27FC236}">
              <a16:creationId xmlns:a16="http://schemas.microsoft.com/office/drawing/2014/main" id="{4227FFD3-D135-4AF6-AB03-8030B161F97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id="{91935C97-9DD7-4584-8ACD-3E1F3D226E3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4" name="TextBox 8373">
          <a:extLst>
            <a:ext uri="{FF2B5EF4-FFF2-40B4-BE49-F238E27FC236}">
              <a16:creationId xmlns:a16="http://schemas.microsoft.com/office/drawing/2014/main" id="{13C82E42-BB49-4941-AB26-09B19910CC8D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5" name="TextBox 8374">
          <a:extLst>
            <a:ext uri="{FF2B5EF4-FFF2-40B4-BE49-F238E27FC236}">
              <a16:creationId xmlns:a16="http://schemas.microsoft.com/office/drawing/2014/main" id="{569CDCDF-F7CA-4C0E-829C-B5EC781C519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id="{EC45EA5F-74DF-49F6-BA5D-6416DBBD41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7" name="TextBox 8376">
          <a:extLst>
            <a:ext uri="{FF2B5EF4-FFF2-40B4-BE49-F238E27FC236}">
              <a16:creationId xmlns:a16="http://schemas.microsoft.com/office/drawing/2014/main" id="{1D6BE072-97DD-46B4-A916-5CBF2175868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8" name="TextBox 8377">
          <a:extLst>
            <a:ext uri="{FF2B5EF4-FFF2-40B4-BE49-F238E27FC236}">
              <a16:creationId xmlns:a16="http://schemas.microsoft.com/office/drawing/2014/main" id="{E21331F6-4374-4215-9E75-ED5538EB143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:a16="http://schemas.microsoft.com/office/drawing/2014/main" id="{41FBF5DB-495F-4532-AE4B-C7639EB0280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0" name="TextBox 8379">
          <a:extLst>
            <a:ext uri="{FF2B5EF4-FFF2-40B4-BE49-F238E27FC236}">
              <a16:creationId xmlns:a16="http://schemas.microsoft.com/office/drawing/2014/main" id="{0B57FCDD-D186-446A-9560-CA17A6ED96B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1" name="TextBox 8380">
          <a:extLst>
            <a:ext uri="{FF2B5EF4-FFF2-40B4-BE49-F238E27FC236}">
              <a16:creationId xmlns:a16="http://schemas.microsoft.com/office/drawing/2014/main" id="{5248D513-75D4-4D1E-809D-D6A954D88EBB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id="{01CF8312-40ED-4B1C-B6FE-21A7BB829AB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3" name="TextBox 8382">
          <a:extLst>
            <a:ext uri="{FF2B5EF4-FFF2-40B4-BE49-F238E27FC236}">
              <a16:creationId xmlns:a16="http://schemas.microsoft.com/office/drawing/2014/main" id="{9387ADB6-8DB3-4B50-9EE0-6E289CA333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4" name="TextBox 8383">
          <a:extLst>
            <a:ext uri="{FF2B5EF4-FFF2-40B4-BE49-F238E27FC236}">
              <a16:creationId xmlns:a16="http://schemas.microsoft.com/office/drawing/2014/main" id="{685E204B-38EA-4491-A216-CDC548AE3C5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:a16="http://schemas.microsoft.com/office/drawing/2014/main" id="{B84C58E9-3136-4E65-AF6E-DD7AD8CEEDD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6" name="TextBox 8385">
          <a:extLst>
            <a:ext uri="{FF2B5EF4-FFF2-40B4-BE49-F238E27FC236}">
              <a16:creationId xmlns:a16="http://schemas.microsoft.com/office/drawing/2014/main" id="{3E861E71-B1B2-4A56-A585-ED52D881D89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7" name="TextBox 8386">
          <a:extLst>
            <a:ext uri="{FF2B5EF4-FFF2-40B4-BE49-F238E27FC236}">
              <a16:creationId xmlns:a16="http://schemas.microsoft.com/office/drawing/2014/main" id="{3396CF90-B03B-4D61-AD38-4004EAECC08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:a16="http://schemas.microsoft.com/office/drawing/2014/main" id="{53201A72-CFBE-4EFD-A6DC-986C4545CF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89" name="TextBox 8388">
          <a:extLst>
            <a:ext uri="{FF2B5EF4-FFF2-40B4-BE49-F238E27FC236}">
              <a16:creationId xmlns:a16="http://schemas.microsoft.com/office/drawing/2014/main" id="{1E6EBFC4-4196-4615-92D7-993D4EED09A3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0" name="TextBox 8389">
          <a:extLst>
            <a:ext uri="{FF2B5EF4-FFF2-40B4-BE49-F238E27FC236}">
              <a16:creationId xmlns:a16="http://schemas.microsoft.com/office/drawing/2014/main" id="{74681C36-282A-438E-BA66-22CC5E37FD5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:a16="http://schemas.microsoft.com/office/drawing/2014/main" id="{1D710E57-DB28-4DB4-8D4F-A4E61FEF4F8F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2" name="TextBox 8391">
          <a:extLst>
            <a:ext uri="{FF2B5EF4-FFF2-40B4-BE49-F238E27FC236}">
              <a16:creationId xmlns:a16="http://schemas.microsoft.com/office/drawing/2014/main" id="{7DF0D85D-B41A-4426-BDC7-7ED62D79820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3" name="TextBox 8392">
          <a:extLst>
            <a:ext uri="{FF2B5EF4-FFF2-40B4-BE49-F238E27FC236}">
              <a16:creationId xmlns:a16="http://schemas.microsoft.com/office/drawing/2014/main" id="{4F5ED113-AA96-4ED0-82FE-57D62F56E25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id="{4304951A-5C5D-4C39-BCB5-A759BD9C03B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5" name="TextBox 8394">
          <a:extLst>
            <a:ext uri="{FF2B5EF4-FFF2-40B4-BE49-F238E27FC236}">
              <a16:creationId xmlns:a16="http://schemas.microsoft.com/office/drawing/2014/main" id="{DEC16911-361D-499C-96A4-CE2BD992BCA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6" name="TextBox 8395">
          <a:extLst>
            <a:ext uri="{FF2B5EF4-FFF2-40B4-BE49-F238E27FC236}">
              <a16:creationId xmlns:a16="http://schemas.microsoft.com/office/drawing/2014/main" id="{5E6E84E6-52CD-4F98-B891-5F6B54903B7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7" name="TextBox 8396">
          <a:extLst>
            <a:ext uri="{FF2B5EF4-FFF2-40B4-BE49-F238E27FC236}">
              <a16:creationId xmlns:a16="http://schemas.microsoft.com/office/drawing/2014/main" id="{F091EA6B-2139-4498-9DA8-EB25DD3AE9A6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8" name="TextBox 8397">
          <a:extLst>
            <a:ext uri="{FF2B5EF4-FFF2-40B4-BE49-F238E27FC236}">
              <a16:creationId xmlns:a16="http://schemas.microsoft.com/office/drawing/2014/main" id="{0BDF8358-2836-42A8-919E-01C890007C97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399" name="TextBox 8398">
          <a:extLst>
            <a:ext uri="{FF2B5EF4-FFF2-40B4-BE49-F238E27FC236}">
              <a16:creationId xmlns:a16="http://schemas.microsoft.com/office/drawing/2014/main" id="{52415DAF-EBCE-4733-8D57-A312B965EA8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id="{EFA17451-D25C-44B3-9D40-22B2C07AF738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1" name="TextBox 8400">
          <a:extLst>
            <a:ext uri="{FF2B5EF4-FFF2-40B4-BE49-F238E27FC236}">
              <a16:creationId xmlns:a16="http://schemas.microsoft.com/office/drawing/2014/main" id="{F25070FE-BEF1-4E5E-A27E-75CA664C1F9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2" name="TextBox 8401">
          <a:extLst>
            <a:ext uri="{FF2B5EF4-FFF2-40B4-BE49-F238E27FC236}">
              <a16:creationId xmlns:a16="http://schemas.microsoft.com/office/drawing/2014/main" id="{96258F05-FEFA-4631-8B36-8729C1466264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id="{46D6AAC1-9E91-4962-BABD-F43623385FD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4" name="TextBox 8403">
          <a:extLst>
            <a:ext uri="{FF2B5EF4-FFF2-40B4-BE49-F238E27FC236}">
              <a16:creationId xmlns:a16="http://schemas.microsoft.com/office/drawing/2014/main" id="{47DAC96C-DFE5-41C5-940E-BD0A45201E5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5" name="TextBox 8404">
          <a:extLst>
            <a:ext uri="{FF2B5EF4-FFF2-40B4-BE49-F238E27FC236}">
              <a16:creationId xmlns:a16="http://schemas.microsoft.com/office/drawing/2014/main" id="{C2189871-CFCA-4867-A1D2-2681D82D5B8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id="{1AB76F43-A4D4-4CF6-84EE-BDCE3C42A14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7" name="TextBox 8406">
          <a:extLst>
            <a:ext uri="{FF2B5EF4-FFF2-40B4-BE49-F238E27FC236}">
              <a16:creationId xmlns:a16="http://schemas.microsoft.com/office/drawing/2014/main" id="{22B8301B-DFB2-4413-8601-55D34BA217B0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8" name="TextBox 8407">
          <a:extLst>
            <a:ext uri="{FF2B5EF4-FFF2-40B4-BE49-F238E27FC236}">
              <a16:creationId xmlns:a16="http://schemas.microsoft.com/office/drawing/2014/main" id="{0A78E6EF-3C1C-43E6-B7A8-2A64FA4D15E2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id="{878CE52C-03B4-4527-96EB-5243C35C508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0" name="TextBox 8409">
          <a:extLst>
            <a:ext uri="{FF2B5EF4-FFF2-40B4-BE49-F238E27FC236}">
              <a16:creationId xmlns:a16="http://schemas.microsoft.com/office/drawing/2014/main" id="{FC512C94-43EC-4B18-B4D8-9105DDEB5C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1" name="TextBox 8410">
          <a:extLst>
            <a:ext uri="{FF2B5EF4-FFF2-40B4-BE49-F238E27FC236}">
              <a16:creationId xmlns:a16="http://schemas.microsoft.com/office/drawing/2014/main" id="{BE259D14-DD74-4BAC-B13E-A4318F1B495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id="{A4BBCC9A-FDA4-4D25-AE6A-5AEA5F84E4C1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3" name="TextBox 8412">
          <a:extLst>
            <a:ext uri="{FF2B5EF4-FFF2-40B4-BE49-F238E27FC236}">
              <a16:creationId xmlns:a16="http://schemas.microsoft.com/office/drawing/2014/main" id="{8158CA50-9C63-43FB-A243-FC1D691A9FEC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4" name="TextBox 8413">
          <a:extLst>
            <a:ext uri="{FF2B5EF4-FFF2-40B4-BE49-F238E27FC236}">
              <a16:creationId xmlns:a16="http://schemas.microsoft.com/office/drawing/2014/main" id="{B46D8923-98A5-424E-A476-93D2A6B5D625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:a16="http://schemas.microsoft.com/office/drawing/2014/main" id="{4F272BDF-15AD-4777-82F9-0F8518257239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6" name="TextBox 8415">
          <a:extLst>
            <a:ext uri="{FF2B5EF4-FFF2-40B4-BE49-F238E27FC236}">
              <a16:creationId xmlns:a16="http://schemas.microsoft.com/office/drawing/2014/main" id="{DE11CAFC-C0C0-46C9-9886-4114725088FE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184731" cy="264560"/>
    <xdr:sp macro="" textlink="">
      <xdr:nvSpPr>
        <xdr:cNvPr id="8417" name="TextBox 8416">
          <a:extLst>
            <a:ext uri="{FF2B5EF4-FFF2-40B4-BE49-F238E27FC236}">
              <a16:creationId xmlns:a16="http://schemas.microsoft.com/office/drawing/2014/main" id="{548DF916-F3EE-48B4-838B-AEA0C37E65EA}"/>
            </a:ext>
          </a:extLst>
        </xdr:cNvPr>
        <xdr:cNvSpPr txBox="1"/>
      </xdr:nvSpPr>
      <xdr:spPr>
        <a:xfrm>
          <a:off x="8928100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3175000</xdr:colOff>
      <xdr:row>15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213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15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213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3175000</xdr:colOff>
      <xdr:row>13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36537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13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36537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501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13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501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bfc59540d56f7cf/2POPS%20STUFF/Selectboard/1%20Budgets/FY23/22.1.12.FY23%20Pomfret%20Approv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count Summary"/>
      <sheetName val="Highway Account Summary"/>
      <sheetName val="General Account Detail"/>
      <sheetName val="Highway Account Detail"/>
      <sheetName val="Calculation of FY 2023 Tax"/>
      <sheetName val="Reserve Funds"/>
      <sheetName val="Fund Balances Summary"/>
      <sheetName val="Balance Sheet"/>
      <sheetName val="Reserve Funds Balances"/>
    </sheetNames>
    <sheetDataSet>
      <sheetData sheetId="0"/>
      <sheetData sheetId="1"/>
      <sheetData sheetId="2">
        <row r="248">
          <cell r="C248">
            <v>10000</v>
          </cell>
        </row>
        <row r="249">
          <cell r="C249">
            <v>10000</v>
          </cell>
        </row>
        <row r="262">
          <cell r="C262">
            <v>60000</v>
          </cell>
        </row>
      </sheetData>
      <sheetData sheetId="3">
        <row r="123">
          <cell r="C123">
            <v>154000</v>
          </cell>
        </row>
        <row r="124">
          <cell r="C124">
            <v>0</v>
          </cell>
        </row>
        <row r="125">
          <cell r="C125">
            <v>200000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rickner, Benjamin" id="{82DA5105-2633-44C4-839B-0F2A7B405E40}" userId="S::BBrickner@manatt.com::d5d3251f-8950-4c5a-9f76-9b63f7cb25e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3-12-13T18:45:36.29" personId="{82DA5105-2633-44C4-839B-0F2A7B405E40}" id="{F4BE5FEA-4518-47FB-A098-B22DDF0F514E}">
    <text>Since FY 2023, the Selectboard has figured the annual COLA from the the 12-month percent change in the Northeast Region CPI-U through the December prior to the COLA effective date.
See https://www.bls.gov/regions/mid-atlantic/news-release/consumerpriceindex_northeast.htm (in Table A, the cell across from "December" and below "2021/12-month").
The final figure necessary to calculate the FY 2025 COLA was reported on January 11, 2024.  The figure shown here is the actual FY 2025 COLA.</text>
  </threadedComment>
  <threadedComment ref="C6" dT="2022-10-26T17:46:45.25" personId="{82DA5105-2633-44C4-839B-0F2A7B405E40}" id="{12C81926-2E95-4A36-B51A-E5AB2FEDC3C2}">
    <text>Note to SB: This line will adjust automatically as budgeted amounts are entered below. The amount shown here assumes 60% of the FY 2023 year-end general account unassigned fund balance will be used to offset taxes to be raised in FY 2025, consistent with last year.</text>
  </threadedComment>
  <threadedComment ref="C10" dT="2022-10-26T17:47:17.63" personId="{82DA5105-2633-44C4-839B-0F2A7B405E40}" id="{B6E7B960-EBEE-4AFF-B8D6-2AE92D45DC89}">
    <text>Note to SB: This line will adjust automatically as budgeted amounts are entered in the Highway Account Detail worksheet.</text>
  </threadedComment>
  <threadedComment ref="C17" dT="2023-11-07T20:34:34.26" personId="{82DA5105-2633-44C4-839B-0F2A7B405E40}" id="{5D1881EB-D70A-4CA5-9266-C5381260CBA4}">
    <text>$297,888 received in FY 2024 per E. DesMeules email of 11/6.</text>
  </threadedComment>
  <threadedComment ref="C34" dT="2023-11-16T01:25:29.70" personId="{82DA5105-2633-44C4-839B-0F2A7B405E40}" id="{D3D2DAD8-22E8-4851-90CD-9AA0810DE74F}">
    <text>$4 per $15/page recoring fee to State of Vermont</text>
  </threadedComment>
  <threadedComment ref="C38" dT="2023-11-27T17:47:33.72" personId="{82DA5105-2633-44C4-839B-0F2A7B405E40}" id="{50F7891D-7FC2-4D05-88A5-54D4541EA11C}">
    <text>Per Becky email of 11/27/2023.</text>
  </threadedComment>
  <threadedComment ref="C39" dT="2023-11-27T17:47:38.19" personId="{82DA5105-2633-44C4-839B-0F2A7B405E40}" id="{A83DAA3C-1821-43D2-AB32-EAE48F012E7C}">
    <text>Per Becky email of 11/27/2023.</text>
  </threadedComment>
  <threadedComment ref="C54" dT="2023-12-13T17:22:19.89" personId="{82DA5105-2633-44C4-839B-0F2A7B405E40}" id="{64B08290-E651-49D6-9DD5-1597A5C8FBBA}">
    <text>Post-reval total value of Artistree property, minus estimated post-reval non-exempt value of Artistree property (Listers to determine actual non-exempt value in 2024), divided by municipal grand list (as of 12/13/2023), multiplied by current year taxes, multiplied by 200% (per 2019 Charitable Donation Agreement).</text>
  </threadedComment>
  <threadedComment ref="C57" dT="2023-11-29T19:23:51.22" personId="{82DA5105-2633-44C4-839B-0F2A7B405E40}" id="{F8436AAD-F66D-4862-B2B7-A24A00D934E4}">
    <text>$300 received through October 2023 (first 1/3 of FY 2024)</text>
  </threadedComment>
  <threadedComment ref="C101" dT="2023-11-07T20:48:57.74" personId="{82DA5105-2633-44C4-839B-0F2A7B405E40}" id="{11D5682D-324C-49D8-B6F5-CE4CFE2D3A9B}">
    <text>Last increased from $300/member in 2000.</text>
  </threadedComment>
  <threadedComment ref="C110" dT="2023-11-07T20:57:09.19" personId="{82DA5105-2633-44C4-839B-0F2A7B405E40}" id="{B6AC6319-F84C-434A-9F8E-1B2538CF86CA}">
    <text>Amount per E. DesMeules 12/4/2023 email.</text>
  </threadedComment>
  <threadedComment ref="C111" dT="2023-12-04T19:57:11.60" personId="{82DA5105-2633-44C4-839B-0F2A7B405E40}" id="{D47262E0-7285-42DD-9A92-06B1B85432A1}">
    <text>Amount per E. DesMeules 12/4/2023 email.</text>
  </threadedComment>
  <threadedComment ref="C113" dT="2023-11-29T19:26:14.42" personId="{82DA5105-2633-44C4-839B-0F2A7B405E40}" id="{D23928AF-7F4A-4D02-9AF5-BFAE05C8C6C1}">
    <text>Per E. DesMeules email on 11/29/2023, $300 expense in FY 2023 was for zoning application fee refunds.</text>
  </threadedComment>
  <threadedComment ref="C121" dT="2023-11-07T19:42:05.58" personId="{82DA5105-2633-44C4-839B-0F2A7B405E40}" id="{AB42BAC1-C3AB-40CF-BC8E-FFE4339B9403}">
    <text>Amount per E. DesMeules 12/4/2023 email.</text>
  </threadedComment>
  <threadedComment ref="C123" dT="2023-11-29T19:13:27.53" personId="{82DA5105-2633-44C4-839B-0F2A7B405E40}" id="{5EC63847-B061-4AB9-97E4-1F711E198904}">
    <text>Per phone conversation with E. DesMesules on 11/29/2023.</text>
  </threadedComment>
  <threadedComment ref="C139" dT="2023-12-13T15:56:42.83" personId="{82DA5105-2633-44C4-839B-0F2A7B405E40}" id="{A315560D-652A-442E-B007-8DD18B68C214}">
    <text>Per P. Tepperman 1/19 email to B. Fielder (forwarded to Selectboard on 1/19).</text>
  </threadedComment>
  <threadedComment ref="C140" dT="2023-12-15T15:03:25.56" personId="{82DA5105-2633-44C4-839B-0F2A7B405E40}" id="{49180054-9485-4700-809B-E88691CDF71F}">
    <text>Per GUVSWD letter dated 12/1 and forwarded by E. DesMeules to the Selectboard on 12/15.</text>
  </threadedComment>
  <threadedComment ref="C141" dT="2024-01-03T21:00:32.90" personId="{82DA5105-2633-44C4-839B-0F2A7B405E40}" id="{F509E760-84A3-4322-9A0D-423876FA23A2}">
    <text>Per D. Ricker 1/3/2024 email</text>
  </threadedComment>
  <threadedComment ref="C142" dT="2024-01-03T19:42:47.61" personId="{82DA5105-2633-44C4-839B-0F2A7B405E40}" id="{27D49C63-BB59-4833-953A-88133EE746DD}">
    <text>Per 10/2/2023 letter from P. Gregory</text>
  </threadedComment>
  <threadedComment ref="C148" dT="2023-11-07T19:42:42.88" personId="{82DA5105-2633-44C4-839B-0F2A7B405E40}" id="{F8D9A704-1844-4EB8-87C0-42535C7EDBC1}">
    <text>Amount per E. DesMeules 12/4/2023 email.</text>
  </threadedComment>
  <threadedComment ref="C156" dT="2023-11-07T19:43:04.91" personId="{82DA5105-2633-44C4-839B-0F2A7B405E40}" id="{1F078297-0D98-406A-8E90-CE6466855628}">
    <text>Amount per E. DesMeules 12/4/2023 email.</text>
  </threadedComment>
  <threadedComment ref="C174" dT="2023-11-07T19:43:39.19" personId="{82DA5105-2633-44C4-839B-0F2A7B405E40}" id="{D3B669A5-06AD-4C8C-BAA7-EACECA222F90}">
    <text>Alt: =((14617+1219+3235)*0.5)+((14617+1219+3235)*0.5*1.062), which is half of actual 2024 premiums plus 106.2% of the same (anticipating a 6.2% increase in 1H2025, same as prior year increase), amounts per S. Barger 12/12 email to B. Brickner and M. Emmons.</text>
  </threadedComment>
  <threadedComment ref="C192" dT="2023-11-22T19:04:48.86" personId="{82DA5105-2633-44C4-839B-0F2A7B405E40}" id="{A2620022-DB79-4FBD-A764-E5D69D9C0F6E}">
    <text>1,350 gal. at $1.495 Irving contract price per gal.</text>
  </threadedComment>
  <threadedComment ref="C194" dT="2023-11-22T19:05:39.36" personId="{82DA5105-2633-44C4-839B-0F2A7B405E40}" id="{C6E4BB7D-6A09-4D8B-BCF1-ED1305AE6CB1}">
    <text>1,100 gal. at $3.300 Irving contract price per gal.</text>
  </threadedComment>
  <threadedComment ref="C198" dT="2023-11-22T19:12:31.36" personId="{82DA5105-2633-44C4-839B-0F2A7B405E40}" id="{DBFEB9F9-4E4E-474C-95BD-729821823214}">
    <text>Apparatus capital plan assumes a balance of $352,705 at June 30, 2023, but balance on that date was only $291,910.  Confirm if "FY" headers in Row 1 are incorrect by one year.</text>
  </threadedComment>
  <threadedComment ref="C205" dT="2023-12-11T15:54:00.10" personId="{82DA5105-2633-44C4-839B-0F2A7B405E40}" id="{A2445251-356F-4D6A-AED6-F0E50F672BA8}">
    <text>Per aging receivable report from Woodstock dated 12/1/2023 (see E. DesMeules email to B. Brickner 12/11/2023). Total amount is $4,815.70, anticipated reimbursement from WRC is $1,511.80.</text>
  </threadedComment>
  <threadedComment ref="C206" dT="2023-11-27T18:37:35.26" personId="{82DA5105-2633-44C4-839B-0F2A7B405E40}" id="{D487E5D4-55FE-49AB-A864-0C7C91D68B18}">
    <text>Per undated letter from E. Duffy of Woodstock, circulated via email by E. DesMeules on 11/27/2023.</text>
  </threadedComment>
  <threadedComment ref="C239" dT="2023-11-07T20:20:28.82" personId="{82DA5105-2633-44C4-839B-0F2A7B405E40}" id="{0630A19C-FBAF-41F2-AD79-6AEB2F518F47}">
    <text>No change per S. Burgess email of 11/6.</text>
  </threadedComment>
  <threadedComment ref="C240" dT="2023-11-07T20:20:39.67" personId="{82DA5105-2633-44C4-839B-0F2A7B405E40}" id="{12D5BB60-65F5-4AFD-9BB1-C863E08B9CE6}">
    <text>No change per S. Burgess email of 11/1.</text>
  </threadedComment>
  <threadedComment ref="C245" dT="2024-01-12T13:55:37.60" personId="{82DA5105-2633-44C4-839B-0F2A7B405E40}" id="{57620C3C-93F2-46F4-A4FE-0672F95DC62E}">
    <text>Increased per petition circulating at of 1/12/2024.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2-10-26T17:51:30.89" personId="{82DA5105-2633-44C4-839B-0F2A7B405E40}" id="{65F957FD-FD27-415C-BE95-DA51C1AC13A1}">
    <text>Note to SB: This line will adjust automatically as budgeted amounts are entered below.</text>
  </threadedComment>
  <threadedComment ref="C7" dT="2023-11-07T20:31:44.78" personId="{82DA5105-2633-44C4-839B-0F2A7B405E40}" id="{3CAC16C2-07C8-4905-BF07-85DAF52F1602}">
    <text>Per https://apps.vtrans.vermont.gov/thgprogram/townlookup.aspx as of 11/7/2023.</text>
  </threadedComment>
  <threadedComment ref="C11" dT="2023-11-07T22:30:55.14" personId="{82DA5105-2633-44C4-839B-0F2A7B405E40}" id="{AB303594-5C90-4D84-A9E7-DD896509A2D9}">
    <text>Per https://vtrans.vermont.gov/sites/aot/files/SFY24%20GIA%20Awards%2005222023.pdf as of November 6.</text>
  </threadedComment>
  <threadedComment ref="C19" dT="2023-11-07T21:15:51.83" personId="{82DA5105-2633-44C4-839B-0F2A7B405E40}" id="{2BF08E3E-4990-4A4E-94DF-E361052E522A}">
    <text>FY 2023 actual plus 4.3% FTE adjustment (because B. Sawyer joined after FY 2023 began), plus 6.1% FY 2024 actual COLA, plus FY 2025 projected COLA.</text>
  </threadedComment>
  <threadedComment ref="C24" dT="2023-11-22T23:20:47.93" personId="{82DA5105-2633-44C4-839B-0F2A7B405E40}" id="{E352FFD7-7A8C-49CF-B1A5-E2C71C586E39}">
    <text>Assumes 2 individual and 2 spouse plans</text>
  </threadedComment>
  <threadedComment ref="C27" dT="2023-11-29T19:28:25.14" personId="{82DA5105-2633-44C4-839B-0F2A7B405E40}" id="{500D8ECB-C2F6-4B7B-8BDB-3C1B0458B41F}">
    <text>To confirm contact amount is accurate.</text>
  </threadedComment>
  <threadedComment ref="C33" dT="2023-11-07T19:44:10.42" personId="{82DA5105-2633-44C4-839B-0F2A7B405E40}" id="{AF4E2BE1-F64F-4AA1-8EAA-DB4CCE6E35ED}">
    <text>Amount per E. DesMeules 12/4/2023 email.</text>
  </threadedComment>
  <threadedComment ref="C34" dT="2023-11-07T19:44:57.50" personId="{82DA5105-2633-44C4-839B-0F2A7B405E40}" id="{D498BB3B-10E8-494A-B7BA-304E5D82E2EC}">
    <text>Amount per E. DesMeules 12/4/2023 email.</text>
  </threadedComment>
  <threadedComment ref="C43" dT="2023-11-20T18:42:55.33" personId="{82DA5105-2633-44C4-839B-0F2A7B405E40}" id="{2BF2081D-BEC0-46FA-928C-AD70684CB6D0}">
    <text>Per Pike email of 11/14/2023, "We are increasing our Aggregate prices 7% effective January 1, 2024."</text>
  </threadedComment>
  <threadedComment ref="C44" dT="2023-11-20T18:43:02.55" personId="{82DA5105-2633-44C4-839B-0F2A7B405E40}" id="{C8445714-BF1F-43EB-AD00-D2CD4F06A8F0}">
    <text>Per Pike email of 11/14/2023, "We are increasing our Aggregate prices 7% effective January 1, 2024."</text>
  </threadedComment>
  <threadedComment ref="C95" dT="2023-11-07T22:52:25.73" personId="{82DA5105-2633-44C4-839B-0F2A7B405E40}" id="{F8FC29FD-D370-492D-B167-C64505222F4F}">
    <text>$150,858 per "pomfret Save Up Model" FY 2025 contribution in 2020 Pomfret Capital Plan.</text>
  </threadedComment>
  <threadedComment ref="C97" dT="2023-11-07T22:52:55.13" personId="{82DA5105-2633-44C4-839B-0F2A7B405E40}" id="{586141BC-26D3-47CA-A9CB-B55B8316A9B0}">
    <text>Reduce from $200,000 because no paving occured in calendar 2023?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8"/>
  <sheetViews>
    <sheetView showRowColHeaders="0" tabSelected="1" zoomScale="75" zoomScaleNormal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.625" style="13" bestFit="1" customWidth="1"/>
    <col min="2" max="2" width="37.5" style="2" customWidth="1"/>
    <col min="3" max="3" width="12.5" style="2" customWidth="1"/>
    <col min="4" max="8" width="12.5" style="1" customWidth="1"/>
    <col min="9" max="257" width="11" style="2" customWidth="1"/>
    <col min="258" max="16384" width="9" style="2"/>
  </cols>
  <sheetData>
    <row r="1" spans="1:8" ht="18" customHeight="1" x14ac:dyDescent="0.25">
      <c r="A1" s="59"/>
      <c r="B1" s="62" t="str">
        <f>CHAR(COLUMN('General Account Detail'!B2)+63)</f>
        <v>A</v>
      </c>
      <c r="C1" s="16" t="str">
        <f>CHAR(COLUMN('General Account Detail'!C2)+63)</f>
        <v>B</v>
      </c>
      <c r="D1" s="16" t="str">
        <f>CHAR(COLUMN('General Account Detail'!D2)+63)</f>
        <v>C</v>
      </c>
      <c r="E1" s="16" t="str">
        <f>CHAR(COLUMN('General Account Detail'!E2)+63)</f>
        <v>D</v>
      </c>
      <c r="F1" s="16" t="str">
        <f>CHAR(COLUMN('General Account Detail'!F2)+63)</f>
        <v>E</v>
      </c>
      <c r="G1" s="16" t="str">
        <f>CHAR(COLUMN('General Account Detail'!G2)+63)</f>
        <v>F</v>
      </c>
      <c r="H1" s="16" t="str">
        <f>CHAR(COLUMN('General Account Detail'!H2)+63)</f>
        <v>G</v>
      </c>
    </row>
    <row r="2" spans="1:8" ht="45" x14ac:dyDescent="0.25">
      <c r="B2" s="54"/>
      <c r="C2" s="46" t="str">
        <f>'General Account Detail'!C2</f>
        <v>FY 2025
Budget
(proposed)</v>
      </c>
      <c r="D2" s="46" t="str">
        <f>'General Account Detail'!D2</f>
        <v>FY 2024
Budget</v>
      </c>
      <c r="E2" s="46" t="str">
        <f>'General Account Detail'!E2</f>
        <v>FY 2023
Actual</v>
      </c>
      <c r="F2" s="46" t="str">
        <f>'General Account Detail'!F2</f>
        <v>FY 2023
Budget</v>
      </c>
      <c r="G2" s="46" t="str">
        <f>'General Account Detail'!G2</f>
        <v>FY 2022
Actual</v>
      </c>
      <c r="H2" s="46" t="str">
        <f>'General Account Detail'!H2</f>
        <v>FY 2022
Budget</v>
      </c>
    </row>
    <row r="3" spans="1:8" ht="18" customHeight="1" x14ac:dyDescent="0.25">
      <c r="B3" s="27" t="s">
        <v>244</v>
      </c>
      <c r="C3" s="103"/>
      <c r="D3" s="103"/>
      <c r="E3" s="103"/>
      <c r="F3" s="103"/>
      <c r="G3" s="103"/>
      <c r="H3" s="103"/>
    </row>
    <row r="4" spans="1:8" ht="18" customHeight="1" x14ac:dyDescent="0.25">
      <c r="B4" s="31"/>
      <c r="C4" s="103"/>
      <c r="D4" s="103"/>
      <c r="E4" s="103"/>
      <c r="F4" s="103"/>
      <c r="G4" s="103"/>
      <c r="H4" s="103"/>
    </row>
    <row r="5" spans="1:8" ht="18" customHeight="1" x14ac:dyDescent="0.25">
      <c r="B5" s="28" t="str">
        <f>'General Account Detail'!B5</f>
        <v>Taxes Current Year (100-6-10-00-300)</v>
      </c>
      <c r="C5" s="3"/>
      <c r="D5" s="3"/>
      <c r="E5" s="3"/>
      <c r="F5" s="3"/>
      <c r="G5" s="3"/>
      <c r="H5" s="3"/>
    </row>
    <row r="6" spans="1:8" ht="18" customHeight="1" x14ac:dyDescent="0.25">
      <c r="A6" s="22">
        <f>ROW('General Account Detail'!B6)-1</f>
        <v>5</v>
      </c>
      <c r="B6" s="29" t="str">
        <f>'General Account Detail'!B6</f>
        <v>Current Year Taxes*</v>
      </c>
      <c r="C6" s="10">
        <f ca="1">'General Account Detail'!C6</f>
        <v>1186261.9849999999</v>
      </c>
      <c r="D6" s="9">
        <f>'General Account Detail'!D6</f>
        <v>1127488.33</v>
      </c>
      <c r="E6" s="9">
        <f>'General Account Detail'!E6</f>
        <v>4628908.3099999996</v>
      </c>
      <c r="F6" s="10">
        <f>'General Account Detail'!F6</f>
        <v>1067927.1122718663</v>
      </c>
      <c r="G6" s="9">
        <f>'General Account Detail'!G6</f>
        <v>4428269.84</v>
      </c>
      <c r="H6" s="9">
        <f>'General Account Detail'!H6</f>
        <v>936509.42000000039</v>
      </c>
    </row>
    <row r="7" spans="1:8" ht="18" customHeight="1" x14ac:dyDescent="0.25">
      <c r="A7" s="22">
        <f>ROW('General Account Detail'!B7)-1</f>
        <v>6</v>
      </c>
      <c r="B7" s="30" t="str">
        <f>'General Account Detail'!B7</f>
        <v>Act 68 funds paid to State</v>
      </c>
      <c r="C7" s="1">
        <f>'General Account Detail'!C7</f>
        <v>0</v>
      </c>
      <c r="D7" s="1">
        <f>'General Account Detail'!D7</f>
        <v>0</v>
      </c>
      <c r="E7" s="1">
        <f>'General Account Detail'!E7</f>
        <v>-1809210.7</v>
      </c>
      <c r="F7" s="1">
        <f>'General Account Detail'!F7</f>
        <v>0</v>
      </c>
      <c r="G7" s="1">
        <f>'General Account Detail'!G7</f>
        <v>-1820001.52</v>
      </c>
      <c r="H7" s="1">
        <f>'General Account Detail'!H7</f>
        <v>0</v>
      </c>
    </row>
    <row r="8" spans="1:8" ht="18" customHeight="1" x14ac:dyDescent="0.25">
      <c r="A8" s="22">
        <f>ROW('General Account Detail'!B8)-1</f>
        <v>7</v>
      </c>
      <c r="B8" s="30" t="str">
        <f>'General Account Detail'!B8</f>
        <v>School Tax Pd to School</v>
      </c>
      <c r="C8" s="1">
        <f>'General Account Detail'!C8</f>
        <v>0</v>
      </c>
      <c r="D8" s="1">
        <f>'General Account Detail'!D8</f>
        <v>0</v>
      </c>
      <c r="E8" s="1">
        <f>'General Account Detail'!E8</f>
        <v>-1900407</v>
      </c>
      <c r="F8" s="1">
        <f>'General Account Detail'!F8</f>
        <v>0</v>
      </c>
      <c r="G8" s="1">
        <f>'General Account Detail'!G8</f>
        <v>-1710688.18</v>
      </c>
      <c r="H8" s="1">
        <f>'General Account Detail'!H8</f>
        <v>0</v>
      </c>
    </row>
    <row r="9" spans="1:8" ht="18" customHeight="1" x14ac:dyDescent="0.25">
      <c r="A9" s="22">
        <f>ROW('General Account Detail'!B9)-1</f>
        <v>8</v>
      </c>
      <c r="B9" s="30" t="str">
        <f>'General Account Detail'!B9</f>
        <v>School tax-Admin fee</v>
      </c>
      <c r="C9" s="1">
        <f>'General Account Detail'!C9</f>
        <v>0</v>
      </c>
      <c r="D9" s="1">
        <f>'General Account Detail'!D9</f>
        <v>0</v>
      </c>
      <c r="E9" s="1">
        <f>'General Account Detail'!E9</f>
        <v>-8515.9500000000007</v>
      </c>
      <c r="F9" s="1">
        <f>'General Account Detail'!F9</f>
        <v>0</v>
      </c>
      <c r="G9" s="1">
        <f>'General Account Detail'!G9</f>
        <v>-8112.4</v>
      </c>
      <c r="H9" s="1">
        <f>'General Account Detail'!H9</f>
        <v>0</v>
      </c>
    </row>
    <row r="10" spans="1:8" ht="18" customHeight="1" x14ac:dyDescent="0.25">
      <c r="A10" s="22">
        <f>ROW('General Account Detail'!B10)-1</f>
        <v>9</v>
      </c>
      <c r="B10" s="30" t="str">
        <f>'General Account Detail'!B10</f>
        <v>Appropriation to Highway Fund</v>
      </c>
      <c r="C10" s="1">
        <f>'General Account Detail'!C10</f>
        <v>-1126216.44</v>
      </c>
      <c r="D10" s="1">
        <f>'General Account Detail'!D10</f>
        <v>-1059359.67</v>
      </c>
      <c r="E10" s="1">
        <f>'General Account Detail'!E10</f>
        <v>-959513</v>
      </c>
      <c r="F10" s="1">
        <f>'General Account Detail'!F10</f>
        <v>-959512.87</v>
      </c>
      <c r="G10" s="1">
        <f>'General Account Detail'!G10</f>
        <v>-841365</v>
      </c>
      <c r="H10" s="1">
        <f>'General Account Detail'!H10</f>
        <v>-841365.2200000002</v>
      </c>
    </row>
    <row r="11" spans="1:8" ht="18" customHeight="1" x14ac:dyDescent="0.25">
      <c r="A11" s="22">
        <f>ROW('General Account Detail'!B11)-1</f>
        <v>10</v>
      </c>
      <c r="B11" s="54" t="s">
        <v>4</v>
      </c>
      <c r="C11" s="12">
        <f ca="1">'General Account Detail'!C11</f>
        <v>60045.544999999925</v>
      </c>
      <c r="D11" s="12">
        <f>'General Account Detail'!D11</f>
        <v>68128.660000000149</v>
      </c>
      <c r="E11" s="12">
        <f>'General Account Detail'!E11</f>
        <v>-48738.340000000549</v>
      </c>
      <c r="F11" s="12">
        <f>'General Account Detail'!F11</f>
        <v>108414.2422718663</v>
      </c>
      <c r="G11" s="12">
        <f>'General Account Detail'!G11</f>
        <v>48102.739999999874</v>
      </c>
      <c r="H11" s="12">
        <f>'General Account Detail'!H11</f>
        <v>95144.200000000186</v>
      </c>
    </row>
    <row r="12" spans="1:8" ht="18" customHeight="1" x14ac:dyDescent="0.25">
      <c r="A12" s="22">
        <f>ROW('General Account Detail'!B12)-1</f>
        <v>11</v>
      </c>
      <c r="B12" s="65" t="str">
        <f>'General Account Detail'!B12</f>
        <v>* Actual "current year taxes" includes both town and education tax revenues; Budget "current year taxes" includes only town tax revenues.</v>
      </c>
      <c r="C12" s="4"/>
      <c r="D12" s="4"/>
      <c r="E12" s="4"/>
      <c r="F12" s="4"/>
      <c r="G12" s="4"/>
      <c r="H12" s="4"/>
    </row>
    <row r="13" spans="1:8" ht="18" customHeight="1" x14ac:dyDescent="0.25">
      <c r="B13" s="31"/>
      <c r="C13" s="4"/>
      <c r="D13" s="4"/>
      <c r="E13" s="4"/>
      <c r="F13" s="4"/>
      <c r="G13" s="4"/>
      <c r="H13" s="4"/>
    </row>
    <row r="14" spans="1:8" ht="18" customHeight="1" x14ac:dyDescent="0.25">
      <c r="B14" s="28" t="s">
        <v>242</v>
      </c>
      <c r="C14" s="3"/>
      <c r="F14" s="3"/>
    </row>
    <row r="15" spans="1:8" ht="18" customHeight="1" x14ac:dyDescent="0.25">
      <c r="A15" s="22">
        <f>ROW('General Account Detail'!B21)-1</f>
        <v>20</v>
      </c>
      <c r="B15" s="29" t="str">
        <f>'General Account Detail'!B14</f>
        <v>Other Taxes (100-6-10-00-305)</v>
      </c>
      <c r="C15" s="10">
        <f>'General Account Detail'!C21</f>
        <v>340700</v>
      </c>
      <c r="D15" s="9">
        <f>'General Account Detail'!D21</f>
        <v>298604</v>
      </c>
      <c r="E15" s="9">
        <f>'General Account Detail'!E21</f>
        <v>493975.82000000007</v>
      </c>
      <c r="F15" s="10">
        <f>'General Account Detail'!F21</f>
        <v>280433</v>
      </c>
      <c r="G15" s="9">
        <f>'General Account Detail'!G21</f>
        <v>481870.45</v>
      </c>
      <c r="H15" s="9">
        <f>'General Account Detail'!H21</f>
        <v>280409</v>
      </c>
    </row>
    <row r="16" spans="1:8" ht="18" customHeight="1" x14ac:dyDescent="0.25">
      <c r="A16" s="22">
        <f>ROW('General Account Detail'!B26)-1</f>
        <v>25</v>
      </c>
      <c r="B16" s="30" t="str">
        <f>'General Account Detail'!B23</f>
        <v>Penalties and Interest (Taxes) (100-6-10-00-310)</v>
      </c>
      <c r="C16" s="3">
        <f>'General Account Detail'!C26</f>
        <v>20000</v>
      </c>
      <c r="D16" s="1">
        <f>'General Account Detail'!D26</f>
        <v>20000</v>
      </c>
      <c r="E16" s="1">
        <f>'General Account Detail'!E26</f>
        <v>37409.549999999996</v>
      </c>
      <c r="F16" s="3">
        <f>'General Account Detail'!F26</f>
        <v>15000</v>
      </c>
      <c r="G16" s="1">
        <f>'General Account Detail'!G26</f>
        <v>84328.94</v>
      </c>
      <c r="H16" s="1">
        <f>'General Account Detail'!H26</f>
        <v>15000</v>
      </c>
    </row>
    <row r="17" spans="1:8" ht="18" customHeight="1" x14ac:dyDescent="0.25">
      <c r="A17" s="22">
        <f>ROW('General Account Detail'!B30)-1</f>
        <v>29</v>
      </c>
      <c r="B17" s="30" t="str">
        <f>'General Account Detail'!B28</f>
        <v>Earnings on Accounts (100-6-10-05-315)</v>
      </c>
      <c r="C17" s="3">
        <f>'General Account Detail'!C30</f>
        <v>1000</v>
      </c>
      <c r="D17" s="1">
        <f>'General Account Detail'!D30</f>
        <v>1000</v>
      </c>
      <c r="E17" s="1">
        <f>'General Account Detail'!E30</f>
        <v>657.07</v>
      </c>
      <c r="F17" s="3">
        <f>'General Account Detail'!F30</f>
        <v>2000</v>
      </c>
      <c r="G17" s="1">
        <f>'General Account Detail'!G30</f>
        <v>12.97</v>
      </c>
      <c r="H17" s="1">
        <f>'General Account Detail'!H30</f>
        <v>2000</v>
      </c>
    </row>
    <row r="18" spans="1:8" ht="18" customHeight="1" x14ac:dyDescent="0.25">
      <c r="A18" s="22">
        <f>ROW('General Account Detail'!B45)-1</f>
        <v>44</v>
      </c>
      <c r="B18" s="30" t="str">
        <f>'General Account Detail'!B32</f>
        <v>Income Accounts (100-6-10-10-320)</v>
      </c>
      <c r="C18" s="3">
        <f>'General Account Detail'!C45</f>
        <v>14023.330000000002</v>
      </c>
      <c r="D18" s="3">
        <f>'General Account Detail'!D45</f>
        <v>16485</v>
      </c>
      <c r="E18" s="3">
        <f>'General Account Detail'!E45</f>
        <v>11629.880000000001</v>
      </c>
      <c r="F18" s="3">
        <f>'General Account Detail'!F45</f>
        <v>15835</v>
      </c>
      <c r="G18" s="3">
        <f>'General Account Detail'!G45</f>
        <v>16310.8</v>
      </c>
      <c r="H18" s="3">
        <f>'General Account Detail'!H45</f>
        <v>11935</v>
      </c>
    </row>
    <row r="19" spans="1:8" ht="18" customHeight="1" x14ac:dyDescent="0.25">
      <c r="A19" s="22">
        <f>ROW('General Account Detail'!B51)-1</f>
        <v>50</v>
      </c>
      <c r="B19" s="30" t="str">
        <f>'General Account Detail'!B47</f>
        <v>Town Permits (100-6-10-15-325)</v>
      </c>
      <c r="C19" s="3">
        <f>'General Account Detail'!C51</f>
        <v>7300</v>
      </c>
      <c r="D19" s="1">
        <f>'General Account Detail'!D51</f>
        <v>8500</v>
      </c>
      <c r="E19" s="1">
        <f>'General Account Detail'!E51</f>
        <v>7020.4</v>
      </c>
      <c r="F19" s="3">
        <f>'General Account Detail'!F51</f>
        <v>6125</v>
      </c>
      <c r="G19" s="1">
        <f>'General Account Detail'!G51</f>
        <v>9015.16</v>
      </c>
      <c r="H19" s="1">
        <f>'General Account Detail'!H51</f>
        <v>6125</v>
      </c>
    </row>
    <row r="20" spans="1:8" ht="18" customHeight="1" x14ac:dyDescent="0.25">
      <c r="A20" s="22">
        <f>ROW('General Account Detail'!B58)-1</f>
        <v>57</v>
      </c>
      <c r="B20" s="30" t="str">
        <f>'General Account Detail'!B53</f>
        <v>Misc. Income (100-6-10-20-340)</v>
      </c>
      <c r="C20" s="3">
        <f ca="1">'General Account Detail'!C58</f>
        <v>26026.97</v>
      </c>
      <c r="D20" s="1">
        <f>'General Account Detail'!D58</f>
        <v>21500</v>
      </c>
      <c r="E20" s="1">
        <f>'General Account Detail'!E58</f>
        <v>38710.39</v>
      </c>
      <c r="F20" s="3">
        <f>'General Account Detail'!F58</f>
        <v>20285</v>
      </c>
      <c r="G20" s="1">
        <f>'General Account Detail'!G58</f>
        <v>23665.89</v>
      </c>
      <c r="H20" s="1">
        <f>'General Account Detail'!H58</f>
        <v>20285</v>
      </c>
    </row>
    <row r="21" spans="1:8" ht="18" customHeight="1" x14ac:dyDescent="0.25">
      <c r="A21" s="22">
        <f>ROW('General Account Detail'!B62)-1</f>
        <v>61</v>
      </c>
      <c r="B21" s="30" t="str">
        <f>'General Account Detail'!B60</f>
        <v>State Funds and Other Grants (100-6-20-00-355)</v>
      </c>
      <c r="C21" s="3">
        <f>'General Account Detail'!C62</f>
        <v>615</v>
      </c>
      <c r="D21" s="1">
        <f>'General Account Detail'!D62</f>
        <v>607</v>
      </c>
      <c r="E21" s="1">
        <f>'General Account Detail'!E62</f>
        <v>610</v>
      </c>
      <c r="F21" s="3">
        <f>'General Account Detail'!F62</f>
        <v>607</v>
      </c>
      <c r="G21" s="1">
        <f>'General Account Detail'!G62</f>
        <v>605</v>
      </c>
      <c r="H21" s="1">
        <f>'General Account Detail'!H62</f>
        <v>607</v>
      </c>
    </row>
    <row r="22" spans="1:8" ht="18" customHeight="1" x14ac:dyDescent="0.25">
      <c r="A22" s="22">
        <f>ROW('General Account Detail'!B66)-1</f>
        <v>65</v>
      </c>
      <c r="B22" s="30" t="str">
        <f>'General Account Detail'!B64</f>
        <v>Public Safety (100-6-50-40)</v>
      </c>
      <c r="C22" s="3">
        <f>'General Account Detail'!C66</f>
        <v>0</v>
      </c>
      <c r="D22" s="1">
        <f>'General Account Detail'!D66</f>
        <v>0</v>
      </c>
      <c r="E22" s="1">
        <f>'General Account Detail'!E66</f>
        <v>0</v>
      </c>
      <c r="F22" s="3">
        <f>'General Account Detail'!F66</f>
        <v>0</v>
      </c>
      <c r="G22" s="1">
        <f>'General Account Detail'!G66</f>
        <v>102.91</v>
      </c>
      <c r="H22" s="1">
        <f>'General Account Detail'!H66</f>
        <v>0</v>
      </c>
    </row>
    <row r="23" spans="1:8" ht="18" customHeight="1" x14ac:dyDescent="0.25">
      <c r="B23" s="54" t="s">
        <v>243</v>
      </c>
      <c r="C23" s="48">
        <f t="shared" ref="C23:H23" ca="1" si="0">SUM(C15:C22)</f>
        <v>409665.30000000005</v>
      </c>
      <c r="D23" s="12">
        <f t="shared" si="0"/>
        <v>366696</v>
      </c>
      <c r="E23" s="12">
        <f t="shared" si="0"/>
        <v>590013.1100000001</v>
      </c>
      <c r="F23" s="48">
        <f t="shared" si="0"/>
        <v>340285</v>
      </c>
      <c r="G23" s="12">
        <f t="shared" si="0"/>
        <v>615912.12000000011</v>
      </c>
      <c r="H23" s="12">
        <f t="shared" si="0"/>
        <v>336361</v>
      </c>
    </row>
    <row r="24" spans="1:8" ht="18" customHeight="1" x14ac:dyDescent="0.25">
      <c r="B24" s="31"/>
      <c r="C24" s="5"/>
      <c r="D24" s="4"/>
      <c r="E24" s="4"/>
      <c r="F24" s="5"/>
      <c r="G24" s="4"/>
      <c r="H24" s="4"/>
    </row>
    <row r="25" spans="1:8" ht="18" customHeight="1" x14ac:dyDescent="0.25">
      <c r="A25" s="22">
        <f>ROW('General Account Detail'!B68)-1</f>
        <v>67</v>
      </c>
      <c r="B25" s="54" t="s">
        <v>35</v>
      </c>
      <c r="C25" s="48">
        <f ca="1">'General Account Detail'!C68</f>
        <v>469710.84499999997</v>
      </c>
      <c r="D25" s="12">
        <f>'General Account Detail'!D68</f>
        <v>434824.66000000015</v>
      </c>
      <c r="E25" s="12">
        <f>'General Account Detail'!E68</f>
        <v>541274.76999999955</v>
      </c>
      <c r="F25" s="48">
        <f>'General Account Detail'!F68</f>
        <v>448699.2422718663</v>
      </c>
      <c r="G25" s="12">
        <f>'General Account Detail'!G68</f>
        <v>664014.86</v>
      </c>
      <c r="H25" s="12">
        <f>'General Account Detail'!H68</f>
        <v>431505.20000000019</v>
      </c>
    </row>
    <row r="26" spans="1:8" ht="18" customHeight="1" x14ac:dyDescent="0.25">
      <c r="B26" s="31"/>
      <c r="C26" s="5"/>
      <c r="D26" s="4"/>
      <c r="E26" s="4"/>
      <c r="F26" s="5"/>
      <c r="G26" s="4"/>
      <c r="H26" s="4"/>
    </row>
    <row r="27" spans="1:8" ht="18" customHeight="1" x14ac:dyDescent="0.25">
      <c r="B27" s="27" t="s">
        <v>245</v>
      </c>
      <c r="C27" s="3"/>
      <c r="F27" s="3"/>
    </row>
    <row r="28" spans="1:8" ht="18" customHeight="1" x14ac:dyDescent="0.25">
      <c r="B28" s="33"/>
      <c r="C28" s="3"/>
      <c r="F28" s="3"/>
    </row>
    <row r="29" spans="1:8" ht="18" customHeight="1" x14ac:dyDescent="0.25">
      <c r="B29" s="32" t="s">
        <v>246</v>
      </c>
      <c r="C29" s="8"/>
      <c r="D29" s="11"/>
      <c r="E29" s="11"/>
      <c r="F29" s="8"/>
      <c r="G29" s="11"/>
      <c r="H29" s="11"/>
    </row>
    <row r="30" spans="1:8" ht="18" customHeight="1" x14ac:dyDescent="0.25">
      <c r="A30" s="22">
        <f>ROW('General Account Detail'!B79)-1</f>
        <v>78</v>
      </c>
      <c r="B30" s="30" t="str">
        <f>'General Account Detail'!B72</f>
        <v>Clerk (100-7-10-10)</v>
      </c>
      <c r="C30" s="1">
        <f>'General Account Detail'!C79</f>
        <v>41208.32</v>
      </c>
      <c r="D30" s="1">
        <f>'General Account Detail'!D79</f>
        <v>41436</v>
      </c>
      <c r="E30" s="1">
        <f>'General Account Detail'!E79</f>
        <v>38703.32</v>
      </c>
      <c r="F30" s="1">
        <f>'General Account Detail'!F79</f>
        <v>40150</v>
      </c>
      <c r="G30" s="1">
        <f>'General Account Detail'!G79</f>
        <v>35992.81</v>
      </c>
      <c r="H30" s="1">
        <f>'General Account Detail'!H79</f>
        <v>37610</v>
      </c>
    </row>
    <row r="31" spans="1:8" ht="18" customHeight="1" x14ac:dyDescent="0.25">
      <c r="A31" s="22">
        <f>ROW('General Account Detail'!B88)-1</f>
        <v>87</v>
      </c>
      <c r="B31" s="30" t="str">
        <f>'General Account Detail'!B81</f>
        <v>Treasurer (100-7-10-15)</v>
      </c>
      <c r="C31" s="1">
        <f>'General Account Detail'!C88</f>
        <v>47081.39</v>
      </c>
      <c r="D31" s="1">
        <f>'General Account Detail'!D88</f>
        <v>46086</v>
      </c>
      <c r="E31" s="1">
        <f>'General Account Detail'!E88</f>
        <v>44245.100000000006</v>
      </c>
      <c r="F31" s="1">
        <f>'General Account Detail'!F88</f>
        <v>44600</v>
      </c>
      <c r="G31" s="1">
        <f>'General Account Detail'!G88</f>
        <v>39330.840000000004</v>
      </c>
      <c r="H31" s="1">
        <f>'General Account Detail'!H88</f>
        <v>42060</v>
      </c>
    </row>
    <row r="32" spans="1:8" ht="18" customHeight="1" x14ac:dyDescent="0.25">
      <c r="A32" s="22">
        <f>ROW('General Account Detail'!B98)-1</f>
        <v>97</v>
      </c>
      <c r="B32" s="30" t="str">
        <f>'General Account Detail'!B91</f>
        <v>Listers (100-7-10-20)</v>
      </c>
      <c r="C32" s="1">
        <f>'General Account Detail'!C98</f>
        <v>19323.7</v>
      </c>
      <c r="D32" s="1">
        <f>'General Account Detail'!D98</f>
        <v>20600</v>
      </c>
      <c r="E32" s="1">
        <f>'General Account Detail'!E98</f>
        <v>15287.780000000002</v>
      </c>
      <c r="F32" s="1">
        <f>'General Account Detail'!F98</f>
        <v>20600</v>
      </c>
      <c r="G32" s="1">
        <f>'General Account Detail'!G98</f>
        <v>17934.46</v>
      </c>
      <c r="H32" s="1">
        <f>'General Account Detail'!H98</f>
        <v>20650</v>
      </c>
    </row>
    <row r="33" spans="1:8" ht="18" customHeight="1" x14ac:dyDescent="0.25">
      <c r="A33" s="22">
        <f>ROW('General Account Detail'!B116)-1</f>
        <v>115</v>
      </c>
      <c r="B33" s="30" t="str">
        <f>'General Account Detail'!B100</f>
        <v>Other Officers (100-7-10-25)</v>
      </c>
      <c r="C33" s="1">
        <f>'General Account Detail'!C116</f>
        <v>40510.770000000004</v>
      </c>
      <c r="D33" s="1">
        <f>'General Account Detail'!D116</f>
        <v>45040.05</v>
      </c>
      <c r="E33" s="1">
        <f>'General Account Detail'!E116</f>
        <v>35345.100000000006</v>
      </c>
      <c r="F33" s="1">
        <f>'General Account Detail'!F116</f>
        <v>49760</v>
      </c>
      <c r="G33" s="1">
        <f>'General Account Detail'!G116</f>
        <v>34948.300000000003</v>
      </c>
      <c r="H33" s="1">
        <f>'General Account Detail'!H116</f>
        <v>51060</v>
      </c>
    </row>
    <row r="34" spans="1:8" ht="18" customHeight="1" x14ac:dyDescent="0.25">
      <c r="A34" s="22">
        <f>ROW('General Account Detail'!B131)-1</f>
        <v>130</v>
      </c>
      <c r="B34" s="30" t="str">
        <f>'General Account Detail'!B118</f>
        <v>Municipal Office (100-7-10-30)</v>
      </c>
      <c r="C34" s="1">
        <f>'General Account Detail'!C131</f>
        <v>38158.449999999997</v>
      </c>
      <c r="D34" s="1">
        <f>'General Account Detail'!D131</f>
        <v>33800</v>
      </c>
      <c r="E34" s="1">
        <f>'General Account Detail'!E131</f>
        <v>35888.71</v>
      </c>
      <c r="F34" s="1">
        <f>'General Account Detail'!F131</f>
        <v>33300</v>
      </c>
      <c r="G34" s="1">
        <f>'General Account Detail'!G131</f>
        <v>50018.510000000009</v>
      </c>
      <c r="H34" s="1">
        <f>'General Account Detail'!H131</f>
        <v>26300</v>
      </c>
    </row>
    <row r="35" spans="1:8" ht="18" customHeight="1" x14ac:dyDescent="0.25">
      <c r="A35" s="22">
        <f>ROW('General Account Detail'!B136)-1</f>
        <v>135</v>
      </c>
      <c r="B35" s="30" t="str">
        <f>'General Account Detail'!B133</f>
        <v>Professional Fees (100-7-10-45)</v>
      </c>
      <c r="C35" s="1">
        <f>'General Account Detail'!C136</f>
        <v>23500</v>
      </c>
      <c r="D35" s="1">
        <f>'General Account Detail'!D136</f>
        <v>18000</v>
      </c>
      <c r="E35" s="1">
        <f>'General Account Detail'!E136</f>
        <v>27532.73</v>
      </c>
      <c r="F35" s="1">
        <f>'General Account Detail'!F136</f>
        <v>19000</v>
      </c>
      <c r="G35" s="1">
        <f>'General Account Detail'!G136</f>
        <v>4445.08</v>
      </c>
      <c r="H35" s="1">
        <f>'General Account Detail'!H136</f>
        <v>19000</v>
      </c>
    </row>
    <row r="36" spans="1:8" ht="18" customHeight="1" x14ac:dyDescent="0.25">
      <c r="A36" s="22">
        <f>ROW('General Account Detail'!B143)-1</f>
        <v>142</v>
      </c>
      <c r="B36" s="30" t="str">
        <f>'General Account Detail'!B138</f>
        <v>Assessments (100-7-10-55)</v>
      </c>
      <c r="C36" s="1">
        <f>'General Account Detail'!C143</f>
        <v>27321.919999999998</v>
      </c>
      <c r="D36" s="1">
        <f>'General Account Detail'!D143</f>
        <v>30325.19</v>
      </c>
      <c r="E36" s="1">
        <f>'General Account Detail'!E143</f>
        <v>20407.759999999998</v>
      </c>
      <c r="F36" s="1">
        <f>'General Account Detail'!F143</f>
        <v>31840</v>
      </c>
      <c r="G36" s="1">
        <f>'General Account Detail'!G143</f>
        <v>38357</v>
      </c>
      <c r="H36" s="1">
        <f>'General Account Detail'!H143</f>
        <v>32380</v>
      </c>
    </row>
    <row r="37" spans="1:8" ht="18" customHeight="1" x14ac:dyDescent="0.25">
      <c r="A37" s="22">
        <f>ROW('General Account Detail'!B152)-1</f>
        <v>151</v>
      </c>
      <c r="B37" s="30" t="str">
        <f>'General Account Detail'!B145</f>
        <v>Town Hall (100-7-10-65)</v>
      </c>
      <c r="C37" s="1">
        <f>'General Account Detail'!C152</f>
        <v>4713.5</v>
      </c>
      <c r="D37" s="1">
        <f>'General Account Detail'!D152</f>
        <v>8350</v>
      </c>
      <c r="E37" s="1">
        <f>'General Account Detail'!E152</f>
        <v>8702.08</v>
      </c>
      <c r="F37" s="1">
        <f>'General Account Detail'!F152</f>
        <v>10150</v>
      </c>
      <c r="G37" s="1">
        <f>'General Account Detail'!G152</f>
        <v>5023.3500000000004</v>
      </c>
      <c r="H37" s="1">
        <f>'General Account Detail'!H152</f>
        <v>8950</v>
      </c>
    </row>
    <row r="38" spans="1:8" ht="18" customHeight="1" x14ac:dyDescent="0.25">
      <c r="A38" s="22">
        <f>ROW('General Account Detail'!B158)-1</f>
        <v>157</v>
      </c>
      <c r="B38" s="30" t="str">
        <f>'General Account Detail'!B154</f>
        <v xml:space="preserve">Brick Building (100-7-20-33) </v>
      </c>
      <c r="C38" s="1">
        <f>'General Account Detail'!C158</f>
        <v>1054.5</v>
      </c>
      <c r="D38" s="1">
        <f>'General Account Detail'!D158</f>
        <v>0</v>
      </c>
      <c r="E38" s="1">
        <f>'General Account Detail'!E158</f>
        <v>775.65</v>
      </c>
      <c r="F38" s="1">
        <f>'General Account Detail'!F158</f>
        <v>1500</v>
      </c>
      <c r="G38" s="1">
        <f>'General Account Detail'!G158</f>
        <v>530.53</v>
      </c>
      <c r="H38" s="1">
        <f>'General Account Detail'!H158</f>
        <v>1500</v>
      </c>
    </row>
    <row r="39" spans="1:8" ht="18" customHeight="1" x14ac:dyDescent="0.25">
      <c r="A39" s="22">
        <f>ROW('General Account Detail'!B169)-1</f>
        <v>168</v>
      </c>
      <c r="B39" s="30" t="str">
        <f>'General Account Detail'!B160</f>
        <v>Misc Town Expenses (100-7-20-35)</v>
      </c>
      <c r="C39" s="1">
        <f>'General Account Detail'!C169</f>
        <v>10900</v>
      </c>
      <c r="D39" s="1">
        <f>'General Account Detail'!D169</f>
        <v>9900</v>
      </c>
      <c r="E39" s="1">
        <f>'General Account Detail'!E169</f>
        <v>9581.8499999999985</v>
      </c>
      <c r="F39" s="1">
        <f>'General Account Detail'!F169</f>
        <v>8850</v>
      </c>
      <c r="G39" s="1">
        <f>'General Account Detail'!G169</f>
        <v>6731.95</v>
      </c>
      <c r="H39" s="1">
        <f>'General Account Detail'!H169</f>
        <v>8525</v>
      </c>
    </row>
    <row r="40" spans="1:8" ht="18" customHeight="1" x14ac:dyDescent="0.25">
      <c r="A40" s="22">
        <f>ROW('General Account Detail'!B201)-1</f>
        <v>200</v>
      </c>
      <c r="B40" s="30" t="str">
        <f>'General Account Detail'!B171</f>
        <v>Fire Department (100-7-30-40)</v>
      </c>
      <c r="C40" s="1">
        <f>'General Account Detail'!C201</f>
        <v>138957.25</v>
      </c>
      <c r="D40" s="1">
        <f>'General Account Detail'!D201</f>
        <v>135973</v>
      </c>
      <c r="E40" s="1">
        <f>'General Account Detail'!E201</f>
        <v>58763.380000000005</v>
      </c>
      <c r="F40" s="1">
        <f>'General Account Detail'!F201</f>
        <v>57235</v>
      </c>
      <c r="G40" s="1">
        <f>'General Account Detail'!G201</f>
        <v>49185.499999999993</v>
      </c>
      <c r="H40" s="1">
        <f>'General Account Detail'!H201</f>
        <v>51995</v>
      </c>
    </row>
    <row r="41" spans="1:8" ht="18" customHeight="1" x14ac:dyDescent="0.25">
      <c r="A41" s="22">
        <f>ROW('General Account Detail'!B208)-1</f>
        <v>207</v>
      </c>
      <c r="B41" s="30" t="str">
        <f>'General Account Detail'!B203</f>
        <v>Contract Services (100-7-30-42)</v>
      </c>
      <c r="C41" s="1">
        <f>'General Account Detail'!C208</f>
        <v>101905.9</v>
      </c>
      <c r="D41" s="1">
        <f>'General Account Detail'!D208</f>
        <v>97660.5</v>
      </c>
      <c r="E41" s="1">
        <f>'General Account Detail'!E208</f>
        <v>93388.41</v>
      </c>
      <c r="F41" s="1">
        <f>'General Account Detail'!F208</f>
        <v>92452</v>
      </c>
      <c r="G41" s="1">
        <f>'General Account Detail'!G208</f>
        <v>93812.38</v>
      </c>
      <c r="H41" s="1">
        <f>'General Account Detail'!H208</f>
        <v>85452</v>
      </c>
    </row>
    <row r="42" spans="1:8" ht="18" customHeight="1" x14ac:dyDescent="0.25">
      <c r="A42" s="22">
        <f>ROW('General Account Detail'!B213)-1</f>
        <v>212</v>
      </c>
      <c r="B42" s="30" t="str">
        <f>'General Account Detail'!B210</f>
        <v>Fast Squad (100-7-30-44)</v>
      </c>
      <c r="C42" s="1">
        <f>'General Account Detail'!C213</f>
        <v>1500</v>
      </c>
      <c r="D42" s="1">
        <f>'General Account Detail'!D213</f>
        <v>3000</v>
      </c>
      <c r="E42" s="1">
        <f>'General Account Detail'!E213</f>
        <v>0</v>
      </c>
      <c r="F42" s="1">
        <f>'General Account Detail'!F213</f>
        <v>3000</v>
      </c>
      <c r="G42" s="1">
        <f>'General Account Detail'!G213</f>
        <v>2450</v>
      </c>
      <c r="H42" s="1">
        <f>'General Account Detail'!H213</f>
        <v>3000</v>
      </c>
    </row>
    <row r="43" spans="1:8" ht="18" customHeight="1" x14ac:dyDescent="0.25">
      <c r="A43" s="22">
        <f>ROW('General Account Detail'!B218)-1</f>
        <v>217</v>
      </c>
      <c r="B43" s="30" t="str">
        <f>'General Account Detail'!B215</f>
        <v>Communications and Disaster (100-7-30-46)</v>
      </c>
      <c r="C43" s="1">
        <f>'General Account Detail'!C218</f>
        <v>1650</v>
      </c>
      <c r="D43" s="1">
        <f>'General Account Detail'!D218</f>
        <v>1400</v>
      </c>
      <c r="E43" s="1">
        <f>'General Account Detail'!E218</f>
        <v>1568.57</v>
      </c>
      <c r="F43" s="1">
        <f>'General Account Detail'!F218</f>
        <v>1400</v>
      </c>
      <c r="G43" s="1">
        <f>'General Account Detail'!G218</f>
        <v>938.85</v>
      </c>
      <c r="H43" s="1">
        <f>'General Account Detail'!H218</f>
        <v>900</v>
      </c>
    </row>
    <row r="44" spans="1:8" ht="18" customHeight="1" x14ac:dyDescent="0.25">
      <c r="A44" s="22">
        <f>ROW('General Account Detail'!B224)-1</f>
        <v>223</v>
      </c>
      <c r="B44" s="30" t="str">
        <f>'General Account Detail'!B220</f>
        <v>Municipal Special Projects (100-7-90-75)</v>
      </c>
      <c r="C44" s="1">
        <f>'General Account Detail'!C224</f>
        <v>1500</v>
      </c>
      <c r="D44" s="1">
        <f>'General Account Detail'!D224</f>
        <v>1500</v>
      </c>
      <c r="E44" s="1">
        <f>'General Account Detail'!E224</f>
        <v>16776.87</v>
      </c>
      <c r="F44" s="1">
        <f>'General Account Detail'!F224</f>
        <v>1500</v>
      </c>
      <c r="G44" s="1">
        <f>'General Account Detail'!G224</f>
        <v>0</v>
      </c>
      <c r="H44" s="1">
        <f>'General Account Detail'!H224</f>
        <v>0</v>
      </c>
    </row>
    <row r="45" spans="1:8" ht="18" customHeight="1" x14ac:dyDescent="0.25">
      <c r="A45" s="22">
        <f>ROW('General Account Detail'!B231)-1</f>
        <v>230</v>
      </c>
      <c r="B45" s="30" t="str">
        <f>'General Account Detail'!B226</f>
        <v>Reserve Accounts</v>
      </c>
      <c r="C45" s="1">
        <f ca="1">'General Account Detail'!C231</f>
        <v>17313.485000000001</v>
      </c>
      <c r="D45" s="1">
        <f>'General Account Detail'!D231</f>
        <v>16300</v>
      </c>
      <c r="E45" s="1">
        <f>'General Account Detail'!E231</f>
        <v>25800</v>
      </c>
      <c r="F45" s="1">
        <f>'General Account Detail'!F231</f>
        <v>25800</v>
      </c>
      <c r="G45" s="1">
        <f>'General Account Detail'!G231</f>
        <v>17500</v>
      </c>
      <c r="H45" s="1">
        <f>'General Account Detail'!H231</f>
        <v>17500</v>
      </c>
    </row>
    <row r="46" spans="1:8" ht="18" customHeight="1" x14ac:dyDescent="0.25">
      <c r="A46" s="22">
        <f>ROW('General Account Detail'!B233)-1</f>
        <v>232</v>
      </c>
      <c r="B46" s="54" t="str">
        <f>'General Account Detail'!B233</f>
        <v>TOTAL TOWN EXPENDITURES</v>
      </c>
      <c r="C46" s="48">
        <f ca="1">'General Account Detail'!C233</f>
        <v>516599.18499999994</v>
      </c>
      <c r="D46" s="12">
        <f>'General Account Detail'!D233</f>
        <v>509370.74</v>
      </c>
      <c r="E46" s="12">
        <f>'General Account Detail'!E233</f>
        <v>432767.31</v>
      </c>
      <c r="F46" s="48">
        <f>'General Account Detail'!F233</f>
        <v>441137</v>
      </c>
      <c r="G46" s="12">
        <f>'General Account Detail'!G233</f>
        <v>397199.55999999994</v>
      </c>
      <c r="H46" s="12">
        <f>'General Account Detail'!H233</f>
        <v>406882</v>
      </c>
    </row>
    <row r="47" spans="1:8" ht="18" customHeight="1" x14ac:dyDescent="0.25">
      <c r="B47" s="33"/>
      <c r="C47" s="3"/>
      <c r="F47" s="3"/>
    </row>
    <row r="48" spans="1:8" ht="18" customHeight="1" x14ac:dyDescent="0.25">
      <c r="A48" s="22">
        <f>ROW('General Account Detail'!B254)-1</f>
        <v>253</v>
      </c>
      <c r="B48" s="63" t="str">
        <f>'General Account Detail'!B254</f>
        <v>TOTAL VOTED APPROPRIATIONS</v>
      </c>
      <c r="C48" s="48">
        <f>'General Account Detail'!C254</f>
        <v>71829</v>
      </c>
      <c r="D48" s="12">
        <f>'General Account Detail'!D254</f>
        <v>70829</v>
      </c>
      <c r="E48" s="12">
        <f>'General Account Detail'!E254</f>
        <v>129329</v>
      </c>
      <c r="F48" s="48">
        <f>'General Account Detail'!F254</f>
        <v>129329</v>
      </c>
      <c r="G48" s="12">
        <f>'General Account Detail'!G254</f>
        <v>69579</v>
      </c>
      <c r="H48" s="12">
        <f>'General Account Detail'!H254</f>
        <v>69579</v>
      </c>
    </row>
    <row r="49" spans="1:8" ht="18" customHeight="1" x14ac:dyDescent="0.25">
      <c r="B49" s="30"/>
      <c r="C49" s="3"/>
      <c r="F49" s="3"/>
    </row>
    <row r="50" spans="1:8" ht="30" x14ac:dyDescent="0.25">
      <c r="A50" s="47">
        <f>ROW('General Account Detail'!B256)-1</f>
        <v>255</v>
      </c>
      <c r="B50" s="58" t="str">
        <f>'General Account Detail'!B256</f>
        <v>TOTAL TOWN EXPENDITURES AND
TOTAL VOTED APPROPRIATIONS</v>
      </c>
      <c r="C50" s="50">
        <f ca="1">'General Account Detail'!C256</f>
        <v>588428.18499999994</v>
      </c>
      <c r="D50" s="51">
        <f>'General Account Detail'!D256</f>
        <v>580199.74</v>
      </c>
      <c r="E50" s="51">
        <f>'General Account Detail'!E256</f>
        <v>562096.31000000006</v>
      </c>
      <c r="F50" s="50">
        <f>'General Account Detail'!F256</f>
        <v>570466</v>
      </c>
      <c r="G50" s="51">
        <f>'General Account Detail'!G256</f>
        <v>466778.55999999994</v>
      </c>
      <c r="H50" s="51">
        <f>'General Account Detail'!H256</f>
        <v>476461</v>
      </c>
    </row>
    <row r="51" spans="1:8" ht="18" customHeight="1" x14ac:dyDescent="0.25">
      <c r="B51" s="30"/>
      <c r="C51" s="3"/>
      <c r="F51" s="3"/>
    </row>
    <row r="52" spans="1:8" ht="30" x14ac:dyDescent="0.25">
      <c r="A52" s="47">
        <f>ROW('General Account Detail'!B258)-1</f>
        <v>257</v>
      </c>
      <c r="B52" s="58" t="str">
        <f>'General Account Detail'!B258</f>
        <v>TOWN REVENUES LESS TOWN EXPENDITURES
AND LESS VOTED APPROPRIATIONS</v>
      </c>
      <c r="C52" s="52">
        <f ca="1">'General Account Detail'!C258</f>
        <v>-118717.33999999997</v>
      </c>
      <c r="D52" s="52">
        <f>'General Account Detail'!D258</f>
        <v>-145375.07999999984</v>
      </c>
      <c r="E52" s="52">
        <f>'General Account Detail'!E258</f>
        <v>-20821.540000000503</v>
      </c>
      <c r="F52" s="52">
        <f>'General Account Detail'!F258</f>
        <v>-121766.7577281337</v>
      </c>
      <c r="G52" s="52">
        <f>'General Account Detail'!G258</f>
        <v>197236.30000000005</v>
      </c>
      <c r="H52" s="52">
        <f>'General Account Detail'!H258</f>
        <v>-44955.799999999814</v>
      </c>
    </row>
    <row r="53" spans="1:8" ht="18" customHeight="1" x14ac:dyDescent="0.25">
      <c r="B53" s="28"/>
      <c r="C53" s="7"/>
      <c r="D53" s="7"/>
      <c r="E53" s="7"/>
      <c r="F53" s="7"/>
      <c r="G53" s="7"/>
      <c r="H53" s="7"/>
    </row>
    <row r="54" spans="1:8" ht="18" customHeight="1" x14ac:dyDescent="0.25">
      <c r="A54" s="22">
        <f>ROW('General Account Detail'!B260)-1</f>
        <v>259</v>
      </c>
      <c r="B54" s="34" t="str">
        <f>'General Account Detail'!B260</f>
        <v xml:space="preserve">BEGINNING GENERAL FUND BALANCE </v>
      </c>
      <c r="C54" s="66">
        <f>'General Account Detail'!C260</f>
        <v>197862.2399999997</v>
      </c>
      <c r="D54" s="66">
        <f>'General Account Detail'!D260</f>
        <v>343237.31999999954</v>
      </c>
      <c r="E54" s="104">
        <f>'General Account Detail'!E260</f>
        <v>364058.86000000004</v>
      </c>
      <c r="F54" s="66">
        <f>'General Account Detail'!F260</f>
        <v>0</v>
      </c>
      <c r="G54" s="6">
        <f>'General Account Detail'!G260</f>
        <v>166822.56</v>
      </c>
      <c r="H54" s="66">
        <f>'General Account Detail'!H260</f>
        <v>0</v>
      </c>
    </row>
    <row r="55" spans="1:8" ht="18" customHeight="1" x14ac:dyDescent="0.25">
      <c r="A55" s="22">
        <f>ROW('General Account Detail'!B261)-1</f>
        <v>260</v>
      </c>
      <c r="B55" s="27" t="str">
        <f>'General Account Detail'!B261</f>
        <v>ENDING GENERAL FUND BALANCE*</v>
      </c>
      <c r="C55" s="67">
        <f ca="1">'General Account Detail'!C261</f>
        <v>79144.899999999732</v>
      </c>
      <c r="D55" s="67">
        <f>'General Account Detail'!D261</f>
        <v>197862.2399999997</v>
      </c>
      <c r="E55" s="149">
        <f>'General Account Detail'!E261</f>
        <v>343237.31999999954</v>
      </c>
      <c r="F55" s="67">
        <f>'General Account Detail'!F261</f>
        <v>0</v>
      </c>
      <c r="G55" s="7">
        <f>'General Account Detail'!G261</f>
        <v>364058.86000000004</v>
      </c>
      <c r="H55" s="67">
        <f>'General Account Detail'!H261</f>
        <v>0</v>
      </c>
    </row>
    <row r="56" spans="1:8" ht="18" customHeight="1" x14ac:dyDescent="0.25">
      <c r="A56" s="22">
        <f>ROW('General Account Detail'!B262)-1</f>
        <v>261</v>
      </c>
      <c r="B56" s="64" t="str">
        <f>'General Account Detail'!B262</f>
        <v>General Fund Balance Change</v>
      </c>
      <c r="C56" s="68">
        <f ca="1">'General Account Detail'!C262</f>
        <v>-118717.33999999997</v>
      </c>
      <c r="D56" s="68">
        <f>'General Account Detail'!D262</f>
        <v>-145375.07999999984</v>
      </c>
      <c r="E56" s="173">
        <f>'General Account Detail'!E262</f>
        <v>-20821.540000000503</v>
      </c>
      <c r="F56" s="68">
        <f>'General Account Detail'!F262</f>
        <v>0</v>
      </c>
      <c r="G56" s="61">
        <f>'General Account Detail'!G262</f>
        <v>197236.30000000005</v>
      </c>
      <c r="H56" s="68">
        <f>'General Account Detail'!H262</f>
        <v>0</v>
      </c>
    </row>
    <row r="57" spans="1:8" ht="18" customHeight="1" x14ac:dyDescent="0.25"/>
    <row r="58" spans="1:8" ht="45" customHeight="1" x14ac:dyDescent="0.25">
      <c r="A58" s="22">
        <f>ROW('General Account Detail'!B264)-1</f>
        <v>263</v>
      </c>
      <c r="B58" s="428" t="str">
        <f>'General Account Detail'!B264:H264</f>
        <v>* $145,375 of the FY 2022 ending General Fund Balance was assigned to reduce taxes to be raised in FY 2024.  As a result, the unassigned FY 2023 ending General Fund Balance was $197,862, of which $118,717 is proposed to be used to reduce taxes to be raised in FY 2025.  See Line 257.  See also Warning Article 16.</v>
      </c>
      <c r="C58" s="428"/>
      <c r="D58" s="429"/>
      <c r="E58" s="429"/>
      <c r="F58" s="429"/>
      <c r="G58" s="429"/>
      <c r="H58" s="429"/>
    </row>
  </sheetData>
  <mergeCells count="1">
    <mergeCell ref="B58:H58"/>
  </mergeCells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&amp;11General Account Summary&amp;R&amp;11As approved January 24, 2024</oddHeader>
    <oddFooter>&amp;R&amp;11Page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4"/>
  <sheetViews>
    <sheetView showRowColHeaders="0" zoomScale="75" zoomScaleNormal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.625" style="13" customWidth="1"/>
    <col min="2" max="2" width="37.5" style="2" customWidth="1"/>
    <col min="3" max="3" width="12.5" style="2" customWidth="1"/>
    <col min="4" max="8" width="12.5" style="1" customWidth="1"/>
    <col min="9" max="257" width="11" style="2" customWidth="1"/>
    <col min="258" max="16384" width="9" style="2"/>
  </cols>
  <sheetData>
    <row r="1" spans="1:8" ht="18" customHeight="1" x14ac:dyDescent="0.25">
      <c r="A1" s="72"/>
      <c r="B1" s="62" t="str">
        <f>CHAR(COLUMN('General Account Detail'!B2)+63)</f>
        <v>A</v>
      </c>
      <c r="C1" s="15" t="str">
        <f>CHAR(COLUMN('General Account Detail'!C2)+63)</f>
        <v>B</v>
      </c>
      <c r="D1" s="15" t="str">
        <f>CHAR(COLUMN('General Account Detail'!D2)+63)</f>
        <v>C</v>
      </c>
      <c r="E1" s="15" t="str">
        <f>CHAR(COLUMN('General Account Detail'!E2)+63)</f>
        <v>D</v>
      </c>
      <c r="F1" s="15" t="str">
        <f>CHAR(COLUMN('General Account Detail'!F2)+63)</f>
        <v>E</v>
      </c>
      <c r="G1" s="15" t="str">
        <f>CHAR(COLUMN('General Account Detail'!G2)+63)</f>
        <v>F</v>
      </c>
      <c r="H1" s="15" t="str">
        <f>CHAR(COLUMN('General Account Detail'!H2)+63)</f>
        <v>G</v>
      </c>
    </row>
    <row r="2" spans="1:8" ht="45" x14ac:dyDescent="0.25">
      <c r="B2" s="54"/>
      <c r="C2" s="45" t="str">
        <f>'Highway Account Detail'!C2</f>
        <v>FY 2025
Budget
(proposed)</v>
      </c>
      <c r="D2" s="45" t="str">
        <f>'Highway Account Detail'!D2</f>
        <v>FY 2024
Budget</v>
      </c>
      <c r="E2" s="45" t="str">
        <f>'Highway Account Detail'!E2</f>
        <v>FY 2023
Actual</v>
      </c>
      <c r="F2" s="45" t="str">
        <f>'Highway Account Detail'!F2</f>
        <v>FY 2023
Budget</v>
      </c>
      <c r="G2" s="45" t="str">
        <f>'Highway Account Detail'!G2</f>
        <v>FY 2022
Actual</v>
      </c>
      <c r="H2" s="45" t="str">
        <f>'Highway Account Detail'!H2</f>
        <v>FY 2022
Budget</v>
      </c>
    </row>
    <row r="3" spans="1:8" ht="18" customHeight="1" x14ac:dyDescent="0.25">
      <c r="B3" s="27" t="s">
        <v>290</v>
      </c>
      <c r="C3" s="103"/>
      <c r="D3" s="103"/>
      <c r="E3" s="103"/>
      <c r="F3" s="103"/>
      <c r="G3" s="103"/>
      <c r="H3" s="103"/>
    </row>
    <row r="4" spans="1:8" ht="18" customHeight="1" x14ac:dyDescent="0.25">
      <c r="B4" s="28"/>
      <c r="C4" s="3"/>
      <c r="D4" s="3"/>
      <c r="E4" s="3"/>
      <c r="F4" s="3"/>
      <c r="G4" s="3"/>
      <c r="H4" s="3"/>
    </row>
    <row r="5" spans="1:8" ht="18" customHeight="1" x14ac:dyDescent="0.25">
      <c r="A5" s="22">
        <f>ROW('Highway Account Detail'!B6)-1</f>
        <v>5</v>
      </c>
      <c r="B5" s="29" t="str">
        <f>'Highway Account Detail'!B6</f>
        <v>Appropriation from General Fund</v>
      </c>
      <c r="C5" s="10">
        <f>'Highway Account Detail'!C6</f>
        <v>1126216.44</v>
      </c>
      <c r="D5" s="9">
        <f>'Highway Account Detail'!D6</f>
        <v>1059359.67</v>
      </c>
      <c r="E5" s="9">
        <f>'Highway Account Detail'!E6</f>
        <v>959513</v>
      </c>
      <c r="F5" s="10">
        <f>'Highway Account Detail'!F6</f>
        <v>959512.87</v>
      </c>
      <c r="G5" s="9">
        <f>'Highway Account Detail'!G6</f>
        <v>841365</v>
      </c>
      <c r="H5" s="9">
        <f>'Highway Account Detail'!H6</f>
        <v>841365.2200000002</v>
      </c>
    </row>
    <row r="6" spans="1:8" ht="18" customHeight="1" x14ac:dyDescent="0.25">
      <c r="A6" s="22">
        <f>ROW('Highway Account Detail'!B7)-1</f>
        <v>6</v>
      </c>
      <c r="B6" s="30" t="str">
        <f>'Highway Account Detail'!B7</f>
        <v>State Aid - Highways</v>
      </c>
      <c r="C6" s="3">
        <f>'Highway Account Detail'!C7</f>
        <v>159184.69</v>
      </c>
      <c r="D6" s="1">
        <f>'Highway Account Detail'!D7</f>
        <v>142163.10999999999</v>
      </c>
      <c r="E6" s="1">
        <f>'Highway Account Detail'!E7</f>
        <v>142163.10999999999</v>
      </c>
      <c r="F6" s="3">
        <f>'Highway Account Detail'!F7</f>
        <v>132500</v>
      </c>
      <c r="G6" s="1">
        <f>'Highway Account Detail'!G7</f>
        <v>138414.78</v>
      </c>
      <c r="H6" s="1">
        <f>'Highway Account Detail'!H7</f>
        <v>132500</v>
      </c>
    </row>
    <row r="7" spans="1:8" ht="18" customHeight="1" x14ac:dyDescent="0.25">
      <c r="A7" s="22">
        <f>ROW('Highway Account Detail'!B8)-1</f>
        <v>7</v>
      </c>
      <c r="B7" s="30" t="str">
        <f>'Highway Account Detail'!B8</f>
        <v>State grant supplement</v>
      </c>
      <c r="C7" s="3">
        <f>'Highway Account Detail'!C8</f>
        <v>0</v>
      </c>
      <c r="D7" s="1">
        <f>'Highway Account Detail'!D8</f>
        <v>0</v>
      </c>
      <c r="E7" s="1">
        <f>'Highway Account Detail'!E8</f>
        <v>0</v>
      </c>
      <c r="F7" s="3">
        <f>'Highway Account Detail'!F8</f>
        <v>0</v>
      </c>
      <c r="G7" s="1">
        <f>'Highway Account Detail'!G8</f>
        <v>15319.4</v>
      </c>
      <c r="H7" s="1">
        <f>'Highway Account Detail'!H8</f>
        <v>0</v>
      </c>
    </row>
    <row r="8" spans="1:8" ht="18" customHeight="1" x14ac:dyDescent="0.25">
      <c r="A8" s="22">
        <f>ROW('Highway Account Detail'!B9)-1</f>
        <v>8</v>
      </c>
      <c r="B8" s="30" t="str">
        <f>'Highway Account Detail'!B9</f>
        <v>Webster Cloudland grant</v>
      </c>
      <c r="C8" s="3">
        <f>'Highway Account Detail'!C9</f>
        <v>0</v>
      </c>
      <c r="D8" s="1">
        <f>'Highway Account Detail'!D9</f>
        <v>0</v>
      </c>
      <c r="E8" s="1">
        <f>'Highway Account Detail'!E9</f>
        <v>0</v>
      </c>
      <c r="F8" s="3">
        <f>'Highway Account Detail'!F9</f>
        <v>0</v>
      </c>
      <c r="G8" s="1">
        <f>'Highway Account Detail'!G9</f>
        <v>22446.560000000001</v>
      </c>
      <c r="H8" s="1">
        <f>'Highway Account Detail'!H9</f>
        <v>0</v>
      </c>
    </row>
    <row r="9" spans="1:8" ht="18" customHeight="1" x14ac:dyDescent="0.25">
      <c r="A9" s="22">
        <f>ROW('Highway Account Detail'!B10)-1</f>
        <v>9</v>
      </c>
      <c r="B9" s="30" t="str">
        <f>'Highway Account Detail'!B10</f>
        <v>Donations to Highway</v>
      </c>
      <c r="C9" s="3">
        <f>'Highway Account Detail'!C10</f>
        <v>0</v>
      </c>
      <c r="D9" s="1">
        <f>'Highway Account Detail'!D10</f>
        <v>0</v>
      </c>
      <c r="E9" s="1">
        <f>'Highway Account Detail'!E10</f>
        <v>0</v>
      </c>
      <c r="F9" s="3">
        <f>'Highway Account Detail'!F10</f>
        <v>0</v>
      </c>
      <c r="G9" s="1">
        <f>'Highway Account Detail'!G10</f>
        <v>1000</v>
      </c>
      <c r="H9" s="1">
        <f>'Highway Account Detail'!H10</f>
        <v>0</v>
      </c>
    </row>
    <row r="10" spans="1:8" ht="18" customHeight="1" x14ac:dyDescent="0.25">
      <c r="A10" s="22">
        <f>ROW('Highway Account Detail'!B11)-1</f>
        <v>10</v>
      </c>
      <c r="B10" s="30" t="str">
        <f>'Highway Account Detail'!B11</f>
        <v>Grant to Comply with Mun. Standards</v>
      </c>
      <c r="C10" s="3">
        <f>'Highway Account Detail'!C11</f>
        <v>24000</v>
      </c>
      <c r="D10" s="1">
        <f>'Highway Account Detail'!D11</f>
        <v>35500</v>
      </c>
      <c r="E10" s="1">
        <f>'Highway Account Detail'!E11</f>
        <v>0</v>
      </c>
      <c r="F10" s="3">
        <f>'Highway Account Detail'!F11</f>
        <v>18900</v>
      </c>
      <c r="G10" s="1">
        <f>'Highway Account Detail'!G11</f>
        <v>0</v>
      </c>
      <c r="H10" s="1">
        <f>'Highway Account Detail'!H11</f>
        <v>18900</v>
      </c>
    </row>
    <row r="11" spans="1:8" ht="18" customHeight="1" x14ac:dyDescent="0.25">
      <c r="A11" s="22">
        <f>ROW('Highway Account Detail'!B12)-1</f>
        <v>11</v>
      </c>
      <c r="B11" s="30" t="str">
        <f>'Highway Account Detail'!B12</f>
        <v>Highway Interest Income</v>
      </c>
      <c r="C11" s="1">
        <f>'Highway Account Detail'!C12</f>
        <v>0</v>
      </c>
      <c r="D11" s="1">
        <f>'Highway Account Detail'!D12</f>
        <v>0</v>
      </c>
      <c r="E11" s="1">
        <f>'Highway Account Detail'!E12</f>
        <v>69.25</v>
      </c>
      <c r="F11" s="1">
        <f>'Highway Account Detail'!F12</f>
        <v>0</v>
      </c>
      <c r="G11" s="1">
        <f>'Highway Account Detail'!G12</f>
        <v>278.10000000000002</v>
      </c>
      <c r="H11" s="1">
        <f>'Highway Account Detail'!H12</f>
        <v>0</v>
      </c>
    </row>
    <row r="12" spans="1:8" ht="18" customHeight="1" x14ac:dyDescent="0.25">
      <c r="A12" s="22">
        <f>ROW('Highway Account Detail'!B13)-1</f>
        <v>12</v>
      </c>
      <c r="B12" s="30" t="str">
        <f>'Highway Account Detail'!B13</f>
        <v>Highway Misc. Income</v>
      </c>
      <c r="C12" s="1">
        <f>'Highway Account Detail'!C13</f>
        <v>0</v>
      </c>
      <c r="D12" s="1">
        <f>'Highway Account Detail'!D13</f>
        <v>0</v>
      </c>
      <c r="E12" s="1">
        <f>'Highway Account Detail'!E13</f>
        <v>2425.85</v>
      </c>
      <c r="F12" s="1">
        <f>'Highway Account Detail'!F13</f>
        <v>0</v>
      </c>
      <c r="G12" s="1">
        <f>'Highway Account Detail'!G13</f>
        <v>2772.87</v>
      </c>
      <c r="H12" s="1">
        <f>'Highway Account Detail'!H13</f>
        <v>0</v>
      </c>
    </row>
    <row r="13" spans="1:8" ht="18" customHeight="1" x14ac:dyDescent="0.25">
      <c r="A13" s="22">
        <f>ROW('Highway Account Detail'!B14)-1</f>
        <v>13</v>
      </c>
      <c r="B13" s="54" t="str">
        <f>'Highway Account Detail'!B14</f>
        <v>TOTAL HIGHWAY REVENUES</v>
      </c>
      <c r="C13" s="12">
        <f>'Highway Account Detail'!C14</f>
        <v>1309401.1299999999</v>
      </c>
      <c r="D13" s="12">
        <f>'Highway Account Detail'!D14</f>
        <v>1237022.7799999998</v>
      </c>
      <c r="E13" s="12">
        <f>'Highway Account Detail'!E14</f>
        <v>1104171.21</v>
      </c>
      <c r="F13" s="12">
        <f>'Highway Account Detail'!F14</f>
        <v>1110912.8700000001</v>
      </c>
      <c r="G13" s="12">
        <f>'Highway Account Detail'!G14</f>
        <v>1021596.7100000001</v>
      </c>
      <c r="H13" s="12">
        <f>'Highway Account Detail'!H14</f>
        <v>992765.2200000002</v>
      </c>
    </row>
    <row r="14" spans="1:8" ht="18" customHeight="1" x14ac:dyDescent="0.25">
      <c r="B14" s="31"/>
      <c r="C14" s="4"/>
      <c r="D14" s="4"/>
      <c r="E14" s="4"/>
      <c r="F14" s="4"/>
      <c r="G14" s="4"/>
      <c r="H14" s="4"/>
    </row>
    <row r="15" spans="1:8" ht="18" customHeight="1" x14ac:dyDescent="0.25">
      <c r="B15" s="27" t="s">
        <v>291</v>
      </c>
      <c r="C15" s="4"/>
      <c r="D15" s="4"/>
      <c r="E15" s="4"/>
      <c r="F15" s="4"/>
      <c r="G15" s="4"/>
      <c r="H15" s="4"/>
    </row>
    <row r="16" spans="1:8" ht="18" customHeight="1" x14ac:dyDescent="0.25">
      <c r="B16" s="32"/>
      <c r="C16" s="8"/>
      <c r="D16" s="11"/>
      <c r="E16" s="11"/>
      <c r="F16" s="8"/>
      <c r="G16" s="11"/>
      <c r="H16" s="11"/>
    </row>
    <row r="17" spans="1:8" ht="18" customHeight="1" x14ac:dyDescent="0.25">
      <c r="A17" s="22">
        <f>ROW('Highway Account Detail'!B30)-1</f>
        <v>29</v>
      </c>
      <c r="B17" s="30" t="str">
        <f>'Highway Account Detail'!B18</f>
        <v>Labor and Benefits (150-7-10-70)</v>
      </c>
      <c r="C17" s="1">
        <f>'Highway Account Detail'!C30</f>
        <v>468397.12999999995</v>
      </c>
      <c r="D17" s="1">
        <f>'Highway Account Detail'!D30</f>
        <v>407674.78</v>
      </c>
      <c r="E17" s="1">
        <f>'Highway Account Detail'!E30</f>
        <v>419846.47</v>
      </c>
      <c r="F17" s="1">
        <f>'Highway Account Detail'!F30</f>
        <v>363852.29000000004</v>
      </c>
      <c r="G17" s="1">
        <f>'Highway Account Detail'!G30</f>
        <v>317686.36999999994</v>
      </c>
      <c r="H17" s="1">
        <f>'Highway Account Detail'!H30</f>
        <v>306685</v>
      </c>
    </row>
    <row r="18" spans="1:8" ht="18" customHeight="1" x14ac:dyDescent="0.25">
      <c r="A18" s="22">
        <f>ROW('Highway Account Detail'!B37)-1</f>
        <v>36</v>
      </c>
      <c r="B18" s="30" t="str">
        <f>'Highway Account Detail'!B32</f>
        <v>Insurance (150-7-15-85)</v>
      </c>
      <c r="C18" s="1">
        <f>'Highway Account Detail'!C37</f>
        <v>32189</v>
      </c>
      <c r="D18" s="1">
        <f>'Highway Account Detail'!D37</f>
        <v>28558</v>
      </c>
      <c r="E18" s="1">
        <f>'Highway Account Detail'!E37</f>
        <v>27772.260000000002</v>
      </c>
      <c r="F18" s="1">
        <f>'Highway Account Detail'!F37</f>
        <v>30189.42</v>
      </c>
      <c r="G18" s="1">
        <f>'Highway Account Detail'!G37</f>
        <v>21316.690000000002</v>
      </c>
      <c r="H18" s="1">
        <f>'Highway Account Detail'!H37</f>
        <v>29800</v>
      </c>
    </row>
    <row r="19" spans="1:8" ht="18" customHeight="1" x14ac:dyDescent="0.25">
      <c r="A19" s="22">
        <f>ROW('Highway Account Detail'!B52)-1</f>
        <v>51</v>
      </c>
      <c r="B19" s="30" t="str">
        <f>'Highway Account Detail'!B39</f>
        <v>Materials (150-7-20-75)</v>
      </c>
      <c r="C19" s="1">
        <f>'Highway Account Detail'!C52</f>
        <v>271000</v>
      </c>
      <c r="D19" s="1">
        <f>'Highway Account Detail'!D52</f>
        <v>299500</v>
      </c>
      <c r="E19" s="1">
        <f>'Highway Account Detail'!E52</f>
        <v>245501.11000000002</v>
      </c>
      <c r="F19" s="1">
        <f>'Highway Account Detail'!F52</f>
        <v>292000</v>
      </c>
      <c r="G19" s="1">
        <f>'Highway Account Detail'!G52</f>
        <v>265716.23</v>
      </c>
      <c r="H19" s="1">
        <f>'Highway Account Detail'!H52</f>
        <v>278000</v>
      </c>
    </row>
    <row r="20" spans="1:8" ht="18" customHeight="1" x14ac:dyDescent="0.25">
      <c r="A20" s="22">
        <f>ROW('Highway Account Detail'!B69)-1</f>
        <v>68</v>
      </c>
      <c r="B20" s="30" t="str">
        <f>'Highway Account Detail'!B54</f>
        <v>Small Equipment (150-7-30-80)</v>
      </c>
      <c r="C20" s="1">
        <f>'Highway Account Detail'!C69</f>
        <v>85925</v>
      </c>
      <c r="D20" s="1">
        <f>'Highway Account Detail'!D69</f>
        <v>84100</v>
      </c>
      <c r="E20" s="1">
        <f>'Highway Account Detail'!E69</f>
        <v>100179.62999999999</v>
      </c>
      <c r="F20" s="1">
        <f>'Highway Account Detail'!F69</f>
        <v>89600</v>
      </c>
      <c r="G20" s="1">
        <f>'Highway Account Detail'!G69</f>
        <v>84858.57</v>
      </c>
      <c r="H20" s="1">
        <f>'Highway Account Detail'!H69</f>
        <v>78600</v>
      </c>
    </row>
    <row r="21" spans="1:8" ht="18" customHeight="1" x14ac:dyDescent="0.25">
      <c r="A21" s="22">
        <f>ROW('Highway Account Detail'!B73)-1</f>
        <v>72</v>
      </c>
      <c r="B21" s="30" t="str">
        <f>'Highway Account Detail'!B71</f>
        <v>Large Equipment Maint and Repair (150-7-35-05)</v>
      </c>
      <c r="C21" s="1">
        <f>'Highway Account Detail'!C73</f>
        <v>30000</v>
      </c>
      <c r="D21" s="1">
        <f>'Highway Account Detail'!D73</f>
        <v>30000</v>
      </c>
      <c r="E21" s="1">
        <f>'Highway Account Detail'!E73</f>
        <v>38810.410000000003</v>
      </c>
      <c r="F21" s="1">
        <f>'Highway Account Detail'!F73</f>
        <v>25000</v>
      </c>
      <c r="G21" s="1">
        <f>'Highway Account Detail'!G73</f>
        <v>50745.42</v>
      </c>
      <c r="H21" s="1">
        <f>'Highway Account Detail'!H73</f>
        <v>35000</v>
      </c>
    </row>
    <row r="22" spans="1:8" ht="18" customHeight="1" x14ac:dyDescent="0.25">
      <c r="A22" s="22">
        <f>ROW('Highway Account Detail'!B80)-1</f>
        <v>79</v>
      </c>
      <c r="B22" s="30" t="str">
        <f>'Highway Account Detail'!B75</f>
        <v>Garage Building (150-7-40-83)</v>
      </c>
      <c r="C22" s="1">
        <f>'Highway Account Detail'!C80</f>
        <v>8100</v>
      </c>
      <c r="D22" s="1">
        <f>'Highway Account Detail'!D80</f>
        <v>11000</v>
      </c>
      <c r="E22" s="1">
        <f>'Highway Account Detail'!E80</f>
        <v>16188.56</v>
      </c>
      <c r="F22" s="1">
        <f>'Highway Account Detail'!F80</f>
        <v>6500</v>
      </c>
      <c r="G22" s="1">
        <f>'Highway Account Detail'!G80</f>
        <v>12200.07</v>
      </c>
      <c r="H22" s="1">
        <f>'Highway Account Detail'!H80</f>
        <v>6500</v>
      </c>
    </row>
    <row r="23" spans="1:8" ht="18" customHeight="1" x14ac:dyDescent="0.25">
      <c r="A23" s="22">
        <f>ROW('Highway Account Detail'!B87)-1</f>
        <v>86</v>
      </c>
      <c r="B23" s="30" t="str">
        <f>'Highway Account Detail'!B82</f>
        <v>Contracts (150-7-50-90)</v>
      </c>
      <c r="C23" s="1">
        <f>'Highway Account Detail'!C87</f>
        <v>28740</v>
      </c>
      <c r="D23" s="1">
        <f>'Highway Account Detail'!D87</f>
        <v>32240</v>
      </c>
      <c r="E23" s="1">
        <f>'Highway Account Detail'!E87</f>
        <v>2015</v>
      </c>
      <c r="F23" s="1">
        <f>'Highway Account Detail'!F87</f>
        <v>31850</v>
      </c>
      <c r="G23" s="1">
        <f>'Highway Account Detail'!G87</f>
        <v>14600</v>
      </c>
      <c r="H23" s="1">
        <f>'Highway Account Detail'!H87</f>
        <v>30250</v>
      </c>
    </row>
    <row r="24" spans="1:8" ht="18" customHeight="1" x14ac:dyDescent="0.25">
      <c r="A24" s="22">
        <f>ROW('Highway Account Detail'!B92)-1</f>
        <v>91</v>
      </c>
      <c r="B24" s="30" t="str">
        <f>'Highway Account Detail'!B89</f>
        <v>Special Projects and Grants  (150-7-50-93)</v>
      </c>
      <c r="C24" s="1">
        <f>'Highway Account Detail'!C92</f>
        <v>0</v>
      </c>
      <c r="D24" s="1">
        <f>'Highway Account Detail'!D92</f>
        <v>0</v>
      </c>
      <c r="E24" s="1">
        <f>'Highway Account Detail'!E92</f>
        <v>5291.49</v>
      </c>
      <c r="F24" s="1">
        <f>'Highway Account Detail'!F92</f>
        <v>0</v>
      </c>
      <c r="G24" s="1">
        <f>'Highway Account Detail'!G92</f>
        <v>6493.14</v>
      </c>
      <c r="H24" s="1">
        <f>'Highway Account Detail'!H92</f>
        <v>0</v>
      </c>
    </row>
    <row r="25" spans="1:8" ht="18" customHeight="1" x14ac:dyDescent="0.25">
      <c r="A25" s="22">
        <f>ROW('Highway Account Detail'!B98)-1</f>
        <v>97</v>
      </c>
      <c r="B25" s="30" t="str">
        <f>'Highway Account Detail'!B94</f>
        <v>Highway Reserves (150-7-95-50)</v>
      </c>
      <c r="C25" s="1">
        <f>'Highway Account Detail'!C98</f>
        <v>365000</v>
      </c>
      <c r="D25" s="1">
        <f>'Highway Account Detail'!D98</f>
        <v>364000</v>
      </c>
      <c r="E25" s="1">
        <f>'Highway Account Detail'!E98</f>
        <v>354000</v>
      </c>
      <c r="F25" s="1">
        <f>'Highway Account Detail'!F98</f>
        <v>354000</v>
      </c>
      <c r="G25" s="1">
        <f>'Highway Account Detail'!G98</f>
        <v>294000</v>
      </c>
      <c r="H25" s="1">
        <f>'Highway Account Detail'!H98</f>
        <v>294000</v>
      </c>
    </row>
    <row r="26" spans="1:8" ht="18" customHeight="1" x14ac:dyDescent="0.25">
      <c r="A26" s="22">
        <f>ROW('Highway Account Detail'!B100)-1</f>
        <v>99</v>
      </c>
      <c r="B26" s="54" t="str">
        <f>'Highway Account Detail'!B100</f>
        <v>TOTAL HIGHWAY EXPENDITURES</v>
      </c>
      <c r="C26" s="48">
        <f>'Highway Account Detail'!C100</f>
        <v>1289351.1299999999</v>
      </c>
      <c r="D26" s="12">
        <f>'Highway Account Detail'!D100</f>
        <v>1257072.78</v>
      </c>
      <c r="E26" s="12">
        <f>'Highway Account Detail'!E100</f>
        <v>1209604.9300000002</v>
      </c>
      <c r="F26" s="48">
        <f>'Highway Account Detail'!F100</f>
        <v>1192991.71</v>
      </c>
      <c r="G26" s="12">
        <f>'Highway Account Detail'!G100</f>
        <v>1067616.4899999998</v>
      </c>
      <c r="H26" s="12">
        <f>'Highway Account Detail'!H100</f>
        <v>1058835</v>
      </c>
    </row>
    <row r="27" spans="1:8" ht="18" customHeight="1" x14ac:dyDescent="0.25">
      <c r="B27" s="33"/>
      <c r="C27" s="3"/>
      <c r="F27" s="3"/>
    </row>
    <row r="28" spans="1:8" ht="30" x14ac:dyDescent="0.25">
      <c r="A28" s="22">
        <f>ROW('General Account Detail'!B102)-1</f>
        <v>101</v>
      </c>
      <c r="B28" s="58" t="str">
        <f>'Highway Account Detail'!B102</f>
        <v>HIGHWAY REVENUES LESS
HIGHWAY EXPENDITURES</v>
      </c>
      <c r="C28" s="53">
        <f>'Highway Account Detail'!C102</f>
        <v>20050</v>
      </c>
      <c r="D28" s="53">
        <f>'Highway Account Detail'!D102</f>
        <v>-20050</v>
      </c>
      <c r="E28" s="53">
        <f>'Highway Account Detail'!E102</f>
        <v>-105433.7200000002</v>
      </c>
      <c r="F28" s="53">
        <f>'Highway Account Detail'!F102</f>
        <v>-82078.84</v>
      </c>
      <c r="G28" s="53">
        <f>'Highway Account Detail'!G102</f>
        <v>-46019.78</v>
      </c>
      <c r="H28" s="53">
        <f>'Highway Account Detail'!H102</f>
        <v>-66069.78</v>
      </c>
    </row>
    <row r="29" spans="1:8" ht="18" customHeight="1" x14ac:dyDescent="0.25">
      <c r="B29" s="28"/>
      <c r="C29" s="7"/>
      <c r="D29" s="7"/>
      <c r="E29" s="7"/>
      <c r="F29" s="7"/>
      <c r="G29" s="7"/>
      <c r="H29" s="7"/>
    </row>
    <row r="30" spans="1:8" ht="18" customHeight="1" x14ac:dyDescent="0.25">
      <c r="A30" s="22">
        <f>ROW('General Account Detail'!B104)-1</f>
        <v>103</v>
      </c>
      <c r="B30" s="34" t="str">
        <f>'Highway Account Detail'!B104</f>
        <v xml:space="preserve">BEGINNING HIGHWAY  FUND BALANCE </v>
      </c>
      <c r="C30" s="66">
        <f>'Highway Account Detail'!C104</f>
        <v>-23354.880000000001</v>
      </c>
      <c r="D30" s="66">
        <f>'Highway Account Detail'!D104</f>
        <v>-3304.88</v>
      </c>
      <c r="E30" s="104">
        <f>'Highway Account Detail'!E104</f>
        <v>102128.83999999965</v>
      </c>
      <c r="F30" s="66">
        <f>'Highway Account Detail'!F104</f>
        <v>0</v>
      </c>
      <c r="G30" s="6">
        <f>'Highway Account Detail'!G104</f>
        <v>148148.61999999965</v>
      </c>
      <c r="H30" s="66">
        <f>'Highway Account Detail'!H104</f>
        <v>0</v>
      </c>
    </row>
    <row r="31" spans="1:8" ht="18" customHeight="1" x14ac:dyDescent="0.25">
      <c r="A31" s="22">
        <f>ROW('General Account Detail'!B105)-1</f>
        <v>104</v>
      </c>
      <c r="B31" s="27" t="str">
        <f>'Highway Account Detail'!B105</f>
        <v>ENDING HIGHWAY FUND BALANCE*</v>
      </c>
      <c r="C31" s="67">
        <f>'Highway Account Detail'!C105</f>
        <v>-3304.880000000001</v>
      </c>
      <c r="D31" s="67">
        <f>'Highway Account Detail'!D105</f>
        <v>-23354.880000000001</v>
      </c>
      <c r="E31" s="149">
        <f>'Highway Account Detail'!E105</f>
        <v>-3304.88</v>
      </c>
      <c r="F31" s="67">
        <f>'Highway Account Detail'!F105</f>
        <v>0</v>
      </c>
      <c r="G31" s="7">
        <f>'Highway Account Detail'!G105</f>
        <v>102128.83999999965</v>
      </c>
      <c r="H31" s="67">
        <f>'Highway Account Detail'!H105</f>
        <v>0</v>
      </c>
    </row>
    <row r="32" spans="1:8" ht="18" customHeight="1" x14ac:dyDescent="0.25">
      <c r="A32" s="22">
        <f>ROW('General Account Detail'!B106)-1</f>
        <v>105</v>
      </c>
      <c r="B32" s="64" t="str">
        <f>'Highway Account Detail'!B106</f>
        <v>Highway Fund Balance Change</v>
      </c>
      <c r="C32" s="68">
        <f>'Highway Account Detail'!C106</f>
        <v>20050</v>
      </c>
      <c r="D32" s="68">
        <f>'Highway Account Detail'!D106</f>
        <v>-20050</v>
      </c>
      <c r="E32" s="173">
        <f>'Highway Account Detail'!E106</f>
        <v>-105433.71999999965</v>
      </c>
      <c r="F32" s="68">
        <f>'Highway Account Detail'!F106</f>
        <v>0</v>
      </c>
      <c r="G32" s="61">
        <f>'Highway Account Detail'!G106</f>
        <v>-46019.78</v>
      </c>
      <c r="H32" s="68">
        <f>'Highway Account Detail'!H106</f>
        <v>0</v>
      </c>
    </row>
    <row r="33" spans="1:8" ht="18" customHeight="1" x14ac:dyDescent="0.25">
      <c r="C33" s="1"/>
    </row>
    <row r="34" spans="1:8" ht="59.25" customHeight="1" x14ac:dyDescent="0.25">
      <c r="A34" s="22">
        <f>ROW('General Account Detail'!B108)-1</f>
        <v>107</v>
      </c>
      <c r="B34" s="428" t="str">
        <f>'Highway Account Detail'!B108</f>
        <v>* $20,050 of the FY 2022 ending Highway Fund Balance was assigned to reduce taxes to be raised in FY 2024. As a result, the unassigned FY 2023 ending Highway Fund Balance was $(23,355).  The actual FY 2023 ending Highway Fund deficit of $(3,305) previously was transferred from the Highway Rainy Day Reserve Fund in accordance with the Rainy Day Reserve Funds Policy.  The remaining deficit of $(20,050) is to be raised in addition to highway expenditures in FY 2025.  See Line 101.</v>
      </c>
      <c r="C34" s="428"/>
      <c r="D34" s="430"/>
      <c r="E34" s="430"/>
      <c r="F34" s="430"/>
      <c r="G34" s="430"/>
      <c r="H34" s="430"/>
    </row>
  </sheetData>
  <mergeCells count="1">
    <mergeCell ref="B34:H34"/>
  </mergeCells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&amp;11Highway Account Summary&amp;R&amp;11As approved January 24, 2024</oddHeader>
    <oddFooter>&amp;R&amp;11Page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271"/>
  <sheetViews>
    <sheetView showRowColHeaders="0" zoomScale="75" zoomScaleNormal="75" zoomScaleSheetLayoutView="93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.75" x14ac:dyDescent="0.25"/>
  <cols>
    <col min="1" max="1" width="4.625" style="13" customWidth="1"/>
    <col min="2" max="2" width="37.5" style="2" customWidth="1"/>
    <col min="3" max="4" width="12.5" customWidth="1"/>
    <col min="5" max="5" width="12.5" style="392" customWidth="1"/>
    <col min="6" max="8" width="12.5" style="1" customWidth="1"/>
    <col min="9" max="237" width="11" style="2" customWidth="1"/>
    <col min="238" max="16384" width="9" style="2"/>
  </cols>
  <sheetData>
    <row r="1" spans="1:9" ht="18" customHeight="1" x14ac:dyDescent="0.25">
      <c r="A1" s="293"/>
      <c r="B1" s="294" t="s">
        <v>247</v>
      </c>
      <c r="C1" s="295" t="s">
        <v>248</v>
      </c>
      <c r="D1" s="298" t="s">
        <v>249</v>
      </c>
      <c r="E1" s="390" t="s">
        <v>252</v>
      </c>
      <c r="F1" s="298" t="s">
        <v>253</v>
      </c>
      <c r="G1" s="343" t="s">
        <v>254</v>
      </c>
      <c r="H1" s="299" t="s">
        <v>255</v>
      </c>
    </row>
    <row r="2" spans="1:9" ht="45" x14ac:dyDescent="0.25">
      <c r="A2" s="300">
        <v>1</v>
      </c>
      <c r="B2" s="301"/>
      <c r="C2" s="302" t="s">
        <v>527</v>
      </c>
      <c r="D2" s="302" t="s">
        <v>528</v>
      </c>
      <c r="E2" s="391" t="s">
        <v>529</v>
      </c>
      <c r="F2" s="302" t="s">
        <v>454</v>
      </c>
      <c r="G2" s="45" t="s">
        <v>455</v>
      </c>
      <c r="H2" s="302" t="s">
        <v>373</v>
      </c>
    </row>
    <row r="3" spans="1:9" ht="18" customHeight="1" x14ac:dyDescent="0.25">
      <c r="A3" s="304">
        <f t="shared" ref="A3:A65" si="0">A2+1</f>
        <v>2</v>
      </c>
      <c r="B3" s="305" t="s">
        <v>194</v>
      </c>
      <c r="C3" s="306"/>
      <c r="D3" s="306"/>
      <c r="E3" s="383"/>
      <c r="F3" s="306"/>
      <c r="G3" s="306"/>
      <c r="H3" s="306"/>
    </row>
    <row r="4" spans="1:9" ht="18" customHeight="1" x14ac:dyDescent="0.25">
      <c r="A4" s="304">
        <f t="shared" si="0"/>
        <v>3</v>
      </c>
      <c r="B4" s="308"/>
      <c r="C4" s="413">
        <v>2.5999999999999999E-2</v>
      </c>
      <c r="D4" s="414" t="s">
        <v>548</v>
      </c>
      <c r="E4" s="424"/>
      <c r="F4" s="425"/>
      <c r="G4" s="426"/>
      <c r="H4" s="426"/>
    </row>
    <row r="5" spans="1:9" ht="18" customHeight="1" x14ac:dyDescent="0.25">
      <c r="A5" s="304">
        <f t="shared" si="0"/>
        <v>4</v>
      </c>
      <c r="B5" s="309" t="s">
        <v>0</v>
      </c>
      <c r="C5" s="418">
        <f ca="1">(C6-D6)/D6</f>
        <v>5.2127949741173629E-2</v>
      </c>
      <c r="D5" s="419" t="s">
        <v>535</v>
      </c>
      <c r="E5" s="415"/>
      <c r="F5" s="427"/>
      <c r="G5" s="417"/>
      <c r="H5" s="417"/>
    </row>
    <row r="6" spans="1:9" ht="18" customHeight="1" x14ac:dyDescent="0.25">
      <c r="A6" s="304">
        <f t="shared" si="0"/>
        <v>5</v>
      </c>
      <c r="B6" s="344" t="s">
        <v>303</v>
      </c>
      <c r="C6" s="291">
        <f ca="1">-C10-C21-C26-C30-C45-C51-C58-C62-C66+C256-(ROUND(D261*0.6,2))+N("Total Town Expenditures MINUS Total Town Non-Tax Revenues MINUS FY 2022 year-end unassigned fund balance")</f>
        <v>1186261.9849999999</v>
      </c>
      <c r="D6" s="291">
        <v>1127488.33</v>
      </c>
      <c r="E6" s="291">
        <v>4628908.3099999996</v>
      </c>
      <c r="F6" s="291">
        <v>1067927.1122718663</v>
      </c>
      <c r="G6" s="291">
        <v>4428269.84</v>
      </c>
      <c r="H6" s="291">
        <v>936509.42000000039</v>
      </c>
    </row>
    <row r="7" spans="1:9" ht="18" customHeight="1" x14ac:dyDescent="0.25">
      <c r="A7" s="304">
        <f t="shared" si="0"/>
        <v>6</v>
      </c>
      <c r="B7" s="311" t="s">
        <v>1</v>
      </c>
      <c r="C7" s="290">
        <v>0</v>
      </c>
      <c r="D7" s="290">
        <v>0</v>
      </c>
      <c r="E7" s="290">
        <v>-1809210.7</v>
      </c>
      <c r="F7" s="290">
        <v>0</v>
      </c>
      <c r="G7" s="290">
        <v>-1820001.52</v>
      </c>
      <c r="H7" s="290">
        <v>0</v>
      </c>
    </row>
    <row r="8" spans="1:9" ht="18" customHeight="1" x14ac:dyDescent="0.25">
      <c r="A8" s="304">
        <f t="shared" si="0"/>
        <v>7</v>
      </c>
      <c r="B8" s="311" t="s">
        <v>2</v>
      </c>
      <c r="C8" s="290">
        <v>0</v>
      </c>
      <c r="D8" s="290">
        <v>0</v>
      </c>
      <c r="E8" s="290">
        <v>-1900407</v>
      </c>
      <c r="F8" s="290">
        <v>0</v>
      </c>
      <c r="G8" s="290">
        <v>-1710688.18</v>
      </c>
      <c r="H8" s="290">
        <v>0</v>
      </c>
    </row>
    <row r="9" spans="1:9" ht="18" customHeight="1" x14ac:dyDescent="0.25">
      <c r="A9" s="304">
        <f t="shared" si="0"/>
        <v>8</v>
      </c>
      <c r="B9" s="311" t="s">
        <v>3</v>
      </c>
      <c r="C9" s="290">
        <v>0</v>
      </c>
      <c r="D9" s="290">
        <v>0</v>
      </c>
      <c r="E9" s="290">
        <v>-8515.9500000000007</v>
      </c>
      <c r="F9" s="290">
        <v>0</v>
      </c>
      <c r="G9" s="290">
        <v>-8112.4</v>
      </c>
      <c r="H9" s="290">
        <v>0</v>
      </c>
    </row>
    <row r="10" spans="1:9" ht="18" customHeight="1" x14ac:dyDescent="0.25">
      <c r="A10" s="304">
        <f t="shared" si="0"/>
        <v>9</v>
      </c>
      <c r="B10" s="345" t="s">
        <v>310</v>
      </c>
      <c r="C10" s="3">
        <f>-'Highway Account Detail'!C6</f>
        <v>-1126216.44</v>
      </c>
      <c r="D10" s="3">
        <f>-'Highway Account Detail'!D6</f>
        <v>-1059359.67</v>
      </c>
      <c r="E10" s="290">
        <v>-959513</v>
      </c>
      <c r="F10" s="3">
        <f>-'Highway Account Detail'!F6</f>
        <v>-959512.87</v>
      </c>
      <c r="G10" s="290">
        <v>-841365</v>
      </c>
      <c r="H10" s="3">
        <f>-'Highway Account Detail'!H6</f>
        <v>-841365.2200000002</v>
      </c>
    </row>
    <row r="11" spans="1:9" ht="18" customHeight="1" x14ac:dyDescent="0.25">
      <c r="A11" s="304">
        <f t="shared" si="0"/>
        <v>10</v>
      </c>
      <c r="B11" s="301" t="s">
        <v>4</v>
      </c>
      <c r="C11" s="315">
        <f t="shared" ref="C11:E11" ca="1" si="1">SUM(C6:C10)</f>
        <v>60045.544999999925</v>
      </c>
      <c r="D11" s="315">
        <f t="shared" ref="D11" si="2">SUM(D6:D10)</f>
        <v>68128.660000000149</v>
      </c>
      <c r="E11" s="315">
        <f t="shared" si="1"/>
        <v>-48738.340000000549</v>
      </c>
      <c r="F11" s="315">
        <f t="shared" ref="F11:H11" si="3">SUM(F6:F10)</f>
        <v>108414.2422718663</v>
      </c>
      <c r="G11" s="315">
        <f t="shared" si="3"/>
        <v>48102.739999999874</v>
      </c>
      <c r="H11" s="315">
        <f t="shared" si="3"/>
        <v>95144.200000000186</v>
      </c>
    </row>
    <row r="12" spans="1:9" ht="18" customHeight="1" x14ac:dyDescent="0.25">
      <c r="A12" s="304">
        <f t="shared" si="0"/>
        <v>11</v>
      </c>
      <c r="B12" s="346" t="s">
        <v>305</v>
      </c>
      <c r="C12" s="384"/>
      <c r="D12" s="384"/>
      <c r="E12" s="384"/>
      <c r="F12" s="384"/>
      <c r="G12" s="384"/>
      <c r="H12" s="384"/>
    </row>
    <row r="13" spans="1:9" ht="18" customHeight="1" x14ac:dyDescent="0.25">
      <c r="A13" s="304">
        <f t="shared" si="0"/>
        <v>12</v>
      </c>
      <c r="B13" s="316"/>
      <c r="C13" s="384"/>
      <c r="D13" s="384"/>
      <c r="E13" s="384"/>
      <c r="F13" s="384"/>
      <c r="G13" s="384"/>
      <c r="H13" s="384"/>
    </row>
    <row r="14" spans="1:9" ht="18" customHeight="1" x14ac:dyDescent="0.25">
      <c r="A14" s="304">
        <f t="shared" si="0"/>
        <v>13</v>
      </c>
      <c r="B14" s="309" t="s">
        <v>5</v>
      </c>
      <c r="C14" s="384"/>
      <c r="D14" s="384"/>
      <c r="E14" s="384"/>
      <c r="F14" s="384"/>
      <c r="G14" s="384"/>
      <c r="H14" s="384"/>
    </row>
    <row r="15" spans="1:9" ht="18" customHeight="1" x14ac:dyDescent="0.25">
      <c r="A15" s="304">
        <f t="shared" si="0"/>
        <v>14</v>
      </c>
      <c r="B15" s="318" t="s">
        <v>6</v>
      </c>
      <c r="C15" s="291">
        <v>0</v>
      </c>
      <c r="D15" s="291">
        <v>0</v>
      </c>
      <c r="E15" s="291">
        <v>199121.28</v>
      </c>
      <c r="F15" s="291">
        <v>0</v>
      </c>
      <c r="G15" s="291">
        <v>181068.05</v>
      </c>
      <c r="H15" s="291">
        <v>0</v>
      </c>
      <c r="I15" s="1"/>
    </row>
    <row r="16" spans="1:9" ht="18" customHeight="1" x14ac:dyDescent="0.25">
      <c r="A16" s="304">
        <f t="shared" si="0"/>
        <v>15</v>
      </c>
      <c r="B16" s="322" t="s">
        <v>7</v>
      </c>
      <c r="C16" s="290">
        <v>9000</v>
      </c>
      <c r="D16" s="290">
        <v>8000</v>
      </c>
      <c r="E16" s="290">
        <v>8515</v>
      </c>
      <c r="F16" s="290">
        <v>7500</v>
      </c>
      <c r="G16" s="290">
        <v>7947</v>
      </c>
      <c r="H16" s="290">
        <v>7480</v>
      </c>
      <c r="I16" s="1"/>
    </row>
    <row r="17" spans="1:9" ht="18" customHeight="1" x14ac:dyDescent="0.25">
      <c r="A17" s="304">
        <f t="shared" si="0"/>
        <v>16</v>
      </c>
      <c r="B17" s="311" t="s">
        <v>8</v>
      </c>
      <c r="C17" s="290">
        <v>310000</v>
      </c>
      <c r="D17" s="290">
        <v>270000</v>
      </c>
      <c r="E17" s="290">
        <v>272621</v>
      </c>
      <c r="F17" s="290">
        <v>263329</v>
      </c>
      <c r="G17" s="290">
        <v>266019</v>
      </c>
      <c r="H17" s="290">
        <v>263329</v>
      </c>
      <c r="I17" s="1"/>
    </row>
    <row r="18" spans="1:9" ht="18" customHeight="1" x14ac:dyDescent="0.25">
      <c r="A18" s="304">
        <f t="shared" si="0"/>
        <v>17</v>
      </c>
      <c r="B18" s="314" t="s">
        <v>375</v>
      </c>
      <c r="C18" s="290">
        <v>10000</v>
      </c>
      <c r="D18" s="290">
        <v>10000</v>
      </c>
      <c r="E18" s="290">
        <v>2565</v>
      </c>
      <c r="F18" s="290">
        <v>0</v>
      </c>
      <c r="G18" s="290">
        <v>16120</v>
      </c>
      <c r="H18" s="290">
        <v>0</v>
      </c>
      <c r="I18" s="1"/>
    </row>
    <row r="19" spans="1:9" ht="18" customHeight="1" x14ac:dyDescent="0.25">
      <c r="A19" s="304">
        <f t="shared" si="0"/>
        <v>18</v>
      </c>
      <c r="B19" s="311" t="s">
        <v>9</v>
      </c>
      <c r="C19" s="290">
        <v>2700</v>
      </c>
      <c r="D19" s="290">
        <v>2604</v>
      </c>
      <c r="E19" s="290">
        <v>2637.59</v>
      </c>
      <c r="F19" s="290">
        <v>2604</v>
      </c>
      <c r="G19" s="290">
        <v>2604</v>
      </c>
      <c r="H19" s="290">
        <v>2600</v>
      </c>
      <c r="I19" s="1"/>
    </row>
    <row r="20" spans="1:9" ht="18" customHeight="1" x14ac:dyDescent="0.25">
      <c r="A20" s="304">
        <f t="shared" si="0"/>
        <v>19</v>
      </c>
      <c r="B20" s="311" t="s">
        <v>10</v>
      </c>
      <c r="C20" s="290">
        <v>9000</v>
      </c>
      <c r="D20" s="290">
        <v>8000</v>
      </c>
      <c r="E20" s="290">
        <v>8515.9500000000007</v>
      </c>
      <c r="F20" s="290">
        <v>7000</v>
      </c>
      <c r="G20" s="290">
        <v>8112.4</v>
      </c>
      <c r="H20" s="290">
        <v>7000</v>
      </c>
      <c r="I20" s="1"/>
    </row>
    <row r="21" spans="1:9" ht="18" customHeight="1" x14ac:dyDescent="0.25">
      <c r="A21" s="304">
        <f t="shared" si="0"/>
        <v>20</v>
      </c>
      <c r="B21" s="301" t="s">
        <v>11</v>
      </c>
      <c r="C21" s="315">
        <f t="shared" ref="C21:E21" si="4">SUM(C15:C20)</f>
        <v>340700</v>
      </c>
      <c r="D21" s="315">
        <f t="shared" ref="D21" si="5">SUM(D15:D20)</f>
        <v>298604</v>
      </c>
      <c r="E21" s="315">
        <f t="shared" si="4"/>
        <v>493975.82000000007</v>
      </c>
      <c r="F21" s="315">
        <f t="shared" ref="F21:H21" si="6">SUM(F15:F20)</f>
        <v>280433</v>
      </c>
      <c r="G21" s="315">
        <f t="shared" si="6"/>
        <v>481870.45</v>
      </c>
      <c r="H21" s="315">
        <f t="shared" si="6"/>
        <v>280409</v>
      </c>
      <c r="I21" s="1"/>
    </row>
    <row r="22" spans="1:9" ht="18" customHeight="1" x14ac:dyDescent="0.25">
      <c r="A22" s="304">
        <f t="shared" si="0"/>
        <v>21</v>
      </c>
      <c r="B22" s="324"/>
      <c r="C22" s="384"/>
      <c r="D22" s="384"/>
      <c r="E22" s="384"/>
      <c r="F22" s="384"/>
      <c r="G22" s="384"/>
      <c r="H22" s="384"/>
      <c r="I22" s="1"/>
    </row>
    <row r="23" spans="1:9" ht="18" customHeight="1" x14ac:dyDescent="0.25">
      <c r="A23" s="304">
        <f t="shared" si="0"/>
        <v>22</v>
      </c>
      <c r="B23" s="309" t="s">
        <v>205</v>
      </c>
      <c r="C23" s="384"/>
      <c r="D23" s="384"/>
      <c r="E23" s="384"/>
      <c r="F23" s="384"/>
      <c r="G23" s="384"/>
      <c r="H23" s="384"/>
      <c r="I23" s="1"/>
    </row>
    <row r="24" spans="1:9" ht="18" customHeight="1" x14ac:dyDescent="0.25">
      <c r="A24" s="304">
        <f t="shared" si="0"/>
        <v>23</v>
      </c>
      <c r="B24" s="347" t="s">
        <v>354</v>
      </c>
      <c r="C24" s="291">
        <v>15000</v>
      </c>
      <c r="D24" s="291">
        <v>10000</v>
      </c>
      <c r="E24" s="291">
        <v>21671.17</v>
      </c>
      <c r="F24" s="291">
        <v>7500</v>
      </c>
      <c r="G24" s="291">
        <v>63342.03</v>
      </c>
      <c r="H24" s="291">
        <v>7500</v>
      </c>
      <c r="I24" s="1"/>
    </row>
    <row r="25" spans="1:9" ht="18" customHeight="1" x14ac:dyDescent="0.25">
      <c r="A25" s="304">
        <f t="shared" si="0"/>
        <v>24</v>
      </c>
      <c r="B25" s="348" t="s">
        <v>355</v>
      </c>
      <c r="C25" s="290">
        <v>5000</v>
      </c>
      <c r="D25" s="290">
        <v>10000</v>
      </c>
      <c r="E25" s="290">
        <v>15738.38</v>
      </c>
      <c r="F25" s="290">
        <v>7500</v>
      </c>
      <c r="G25" s="290">
        <v>20986.91</v>
      </c>
      <c r="H25" s="290">
        <v>7500</v>
      </c>
      <c r="I25" s="1"/>
    </row>
    <row r="26" spans="1:9" ht="18" customHeight="1" x14ac:dyDescent="0.25">
      <c r="A26" s="304">
        <f t="shared" si="0"/>
        <v>25</v>
      </c>
      <c r="B26" s="301" t="s">
        <v>206</v>
      </c>
      <c r="C26" s="315">
        <f t="shared" ref="C26:E26" si="7">SUM(C24:C25)</f>
        <v>20000</v>
      </c>
      <c r="D26" s="315">
        <f t="shared" ref="D26" si="8">SUM(D24:D25)</f>
        <v>20000</v>
      </c>
      <c r="E26" s="315">
        <f t="shared" si="7"/>
        <v>37409.549999999996</v>
      </c>
      <c r="F26" s="315">
        <f t="shared" ref="F26:H26" si="9">SUM(F24:F25)</f>
        <v>15000</v>
      </c>
      <c r="G26" s="315">
        <f t="shared" si="9"/>
        <v>84328.94</v>
      </c>
      <c r="H26" s="315">
        <f t="shared" si="9"/>
        <v>15000</v>
      </c>
      <c r="I26" s="1"/>
    </row>
    <row r="27" spans="1:9" ht="18" customHeight="1" x14ac:dyDescent="0.25">
      <c r="A27" s="304">
        <f t="shared" si="0"/>
        <v>26</v>
      </c>
      <c r="B27" s="311"/>
      <c r="C27" s="384"/>
      <c r="D27" s="384"/>
      <c r="E27" s="384"/>
      <c r="F27" s="384"/>
      <c r="G27" s="384"/>
      <c r="H27" s="384"/>
      <c r="I27" s="1"/>
    </row>
    <row r="28" spans="1:9" ht="18" customHeight="1" x14ac:dyDescent="0.25">
      <c r="A28" s="304">
        <f t="shared" si="0"/>
        <v>27</v>
      </c>
      <c r="B28" s="309" t="s">
        <v>12</v>
      </c>
      <c r="C28" s="384"/>
      <c r="D28" s="384"/>
      <c r="E28" s="384"/>
      <c r="F28" s="384"/>
      <c r="G28" s="384"/>
      <c r="H28" s="384"/>
      <c r="I28" s="1"/>
    </row>
    <row r="29" spans="1:9" ht="18" customHeight="1" x14ac:dyDescent="0.25">
      <c r="A29" s="304">
        <f t="shared" si="0"/>
        <v>28</v>
      </c>
      <c r="B29" s="349" t="s">
        <v>376</v>
      </c>
      <c r="C29" s="291">
        <v>1000</v>
      </c>
      <c r="D29" s="291">
        <v>1000</v>
      </c>
      <c r="E29" s="291">
        <v>657.07</v>
      </c>
      <c r="F29" s="291">
        <v>2000</v>
      </c>
      <c r="G29" s="291">
        <v>12.97</v>
      </c>
      <c r="H29" s="291">
        <v>2000</v>
      </c>
      <c r="I29" s="1"/>
    </row>
    <row r="30" spans="1:9" ht="18" customHeight="1" x14ac:dyDescent="0.25">
      <c r="A30" s="304">
        <f t="shared" si="0"/>
        <v>29</v>
      </c>
      <c r="B30" s="301" t="s">
        <v>293</v>
      </c>
      <c r="C30" s="315">
        <f t="shared" ref="C30:H30" si="10">SUM(C29:C29)</f>
        <v>1000</v>
      </c>
      <c r="D30" s="315">
        <f t="shared" si="10"/>
        <v>1000</v>
      </c>
      <c r="E30" s="315">
        <f t="shared" si="10"/>
        <v>657.07</v>
      </c>
      <c r="F30" s="315">
        <f t="shared" si="10"/>
        <v>2000</v>
      </c>
      <c r="G30" s="315">
        <f t="shared" si="10"/>
        <v>12.97</v>
      </c>
      <c r="H30" s="315">
        <f t="shared" si="10"/>
        <v>2000</v>
      </c>
      <c r="I30" s="1"/>
    </row>
    <row r="31" spans="1:9" ht="18" customHeight="1" x14ac:dyDescent="0.25">
      <c r="A31" s="304">
        <f t="shared" si="0"/>
        <v>30</v>
      </c>
      <c r="B31" s="316"/>
      <c r="C31" s="384"/>
      <c r="D31" s="384"/>
      <c r="E31" s="384"/>
      <c r="F31" s="384"/>
      <c r="G31" s="384"/>
      <c r="H31" s="384"/>
      <c r="I31" s="1"/>
    </row>
    <row r="32" spans="1:9" ht="18" customHeight="1" x14ac:dyDescent="0.25">
      <c r="A32" s="304">
        <f t="shared" si="0"/>
        <v>31</v>
      </c>
      <c r="B32" s="309" t="s">
        <v>193</v>
      </c>
      <c r="C32" s="384"/>
      <c r="D32" s="384"/>
      <c r="E32" s="384"/>
      <c r="F32" s="384"/>
      <c r="G32" s="384"/>
      <c r="H32" s="384"/>
      <c r="I32" s="1"/>
    </row>
    <row r="33" spans="1:10" ht="18" customHeight="1" x14ac:dyDescent="0.25">
      <c r="A33" s="304">
        <f t="shared" si="0"/>
        <v>32</v>
      </c>
      <c r="B33" s="318" t="s">
        <v>13</v>
      </c>
      <c r="C33" s="291">
        <v>13000</v>
      </c>
      <c r="D33" s="291">
        <v>18000</v>
      </c>
      <c r="E33" s="291">
        <v>13190</v>
      </c>
      <c r="F33" s="291">
        <v>18000</v>
      </c>
      <c r="G33" s="291">
        <v>18595</v>
      </c>
      <c r="H33" s="291">
        <v>13000</v>
      </c>
      <c r="I33" s="1"/>
      <c r="J33" s="1"/>
    </row>
    <row r="34" spans="1:10" ht="18" customHeight="1" x14ac:dyDescent="0.25">
      <c r="A34" s="304">
        <f t="shared" si="0"/>
        <v>33</v>
      </c>
      <c r="B34" s="401" t="s">
        <v>316</v>
      </c>
      <c r="C34" s="290">
        <f>ROUND(-C33*(4/15),2)</f>
        <v>-3466.67</v>
      </c>
      <c r="D34" s="290">
        <v>-4800</v>
      </c>
      <c r="E34" s="290">
        <v>-3432</v>
      </c>
      <c r="F34" s="290">
        <v>-4800</v>
      </c>
      <c r="G34" s="290">
        <v>-4900</v>
      </c>
      <c r="H34" s="290">
        <v>-4000</v>
      </c>
      <c r="I34" s="1"/>
    </row>
    <row r="35" spans="1:10" ht="18" customHeight="1" x14ac:dyDescent="0.25">
      <c r="A35" s="304">
        <f t="shared" si="0"/>
        <v>34</v>
      </c>
      <c r="B35" s="311" t="s">
        <v>14</v>
      </c>
      <c r="C35" s="290">
        <v>1500</v>
      </c>
      <c r="D35" s="290">
        <v>1500</v>
      </c>
      <c r="E35" s="290">
        <v>1843.2</v>
      </c>
      <c r="F35" s="290">
        <v>1500</v>
      </c>
      <c r="G35" s="290">
        <v>1623</v>
      </c>
      <c r="H35" s="290">
        <v>1500</v>
      </c>
      <c r="I35" s="1"/>
    </row>
    <row r="36" spans="1:10" ht="18" customHeight="1" x14ac:dyDescent="0.25">
      <c r="A36" s="304">
        <f t="shared" si="0"/>
        <v>35</v>
      </c>
      <c r="B36" s="311" t="s">
        <v>15</v>
      </c>
      <c r="C36" s="290">
        <v>12000</v>
      </c>
      <c r="D36" s="290">
        <v>14000</v>
      </c>
      <c r="E36" s="290">
        <v>10608.5</v>
      </c>
      <c r="F36" s="290">
        <v>13800</v>
      </c>
      <c r="G36" s="290">
        <v>12996</v>
      </c>
      <c r="H36" s="290">
        <v>13800</v>
      </c>
      <c r="I36" s="1"/>
    </row>
    <row r="37" spans="1:10" ht="18" customHeight="1" x14ac:dyDescent="0.25">
      <c r="A37" s="304">
        <f t="shared" si="0"/>
        <v>36</v>
      </c>
      <c r="B37" s="311" t="s">
        <v>16</v>
      </c>
      <c r="C37" s="290">
        <f>-C36</f>
        <v>-12000</v>
      </c>
      <c r="D37" s="290">
        <v>-14000</v>
      </c>
      <c r="E37" s="290">
        <v>-13737</v>
      </c>
      <c r="F37" s="290">
        <v>-13800</v>
      </c>
      <c r="G37" s="290">
        <v>-14008</v>
      </c>
      <c r="H37" s="290">
        <v>-13800</v>
      </c>
      <c r="I37" s="1"/>
    </row>
    <row r="38" spans="1:10" ht="18" customHeight="1" x14ac:dyDescent="0.25">
      <c r="A38" s="304">
        <f t="shared" si="0"/>
        <v>37</v>
      </c>
      <c r="B38" s="311" t="s">
        <v>17</v>
      </c>
      <c r="C38" s="290">
        <f>6*80</f>
        <v>480</v>
      </c>
      <c r="D38" s="290">
        <v>300</v>
      </c>
      <c r="E38" s="290">
        <v>390</v>
      </c>
      <c r="F38" s="290">
        <v>300</v>
      </c>
      <c r="G38" s="290">
        <v>660</v>
      </c>
      <c r="H38" s="290">
        <v>300</v>
      </c>
      <c r="I38" s="1"/>
    </row>
    <row r="39" spans="1:10" ht="18" customHeight="1" x14ac:dyDescent="0.25">
      <c r="A39" s="304">
        <f t="shared" si="0"/>
        <v>38</v>
      </c>
      <c r="B39" s="311" t="s">
        <v>18</v>
      </c>
      <c r="C39" s="290">
        <f>-6*65</f>
        <v>-390</v>
      </c>
      <c r="D39" s="290">
        <v>-250</v>
      </c>
      <c r="E39" s="290">
        <v>-350</v>
      </c>
      <c r="F39" s="290">
        <v>-250</v>
      </c>
      <c r="G39" s="290">
        <v>-350</v>
      </c>
      <c r="H39" s="290">
        <v>-250</v>
      </c>
      <c r="I39" s="1"/>
    </row>
    <row r="40" spans="1:10" ht="18" customHeight="1" x14ac:dyDescent="0.25">
      <c r="A40" s="304">
        <f t="shared" si="0"/>
        <v>39</v>
      </c>
      <c r="B40" s="311" t="s">
        <v>19</v>
      </c>
      <c r="C40" s="290">
        <v>2500</v>
      </c>
      <c r="D40" s="290">
        <v>2500</v>
      </c>
      <c r="E40" s="290">
        <v>2424</v>
      </c>
      <c r="F40" s="290">
        <v>2000</v>
      </c>
      <c r="G40" s="290">
        <v>2450</v>
      </c>
      <c r="H40" s="290">
        <v>2000</v>
      </c>
      <c r="I40" s="1"/>
    </row>
    <row r="41" spans="1:10" ht="18" customHeight="1" x14ac:dyDescent="0.25">
      <c r="A41" s="304">
        <f t="shared" si="0"/>
        <v>40</v>
      </c>
      <c r="B41" s="311" t="s">
        <v>20</v>
      </c>
      <c r="C41" s="290">
        <v>-500</v>
      </c>
      <c r="D41" s="290">
        <v>-1250</v>
      </c>
      <c r="E41" s="290">
        <v>-381.82</v>
      </c>
      <c r="F41" s="290">
        <v>-1400</v>
      </c>
      <c r="G41" s="290">
        <v>-1255.2</v>
      </c>
      <c r="H41" s="290">
        <v>-1200</v>
      </c>
      <c r="I41" s="1"/>
    </row>
    <row r="42" spans="1:10" ht="18" customHeight="1" x14ac:dyDescent="0.25">
      <c r="A42" s="304">
        <f t="shared" si="0"/>
        <v>41</v>
      </c>
      <c r="B42" s="311" t="s">
        <v>21</v>
      </c>
      <c r="C42" s="290">
        <v>300</v>
      </c>
      <c r="D42" s="290">
        <v>185</v>
      </c>
      <c r="E42" s="290">
        <v>300</v>
      </c>
      <c r="F42" s="290">
        <v>185</v>
      </c>
      <c r="G42" s="290">
        <v>185</v>
      </c>
      <c r="H42" s="290">
        <v>185</v>
      </c>
      <c r="I42" s="1"/>
    </row>
    <row r="43" spans="1:10" ht="18" customHeight="1" x14ac:dyDescent="0.25">
      <c r="A43" s="304">
        <f t="shared" si="0"/>
        <v>42</v>
      </c>
      <c r="B43" s="311" t="s">
        <v>22</v>
      </c>
      <c r="C43" s="290">
        <v>500</v>
      </c>
      <c r="D43" s="290">
        <v>200</v>
      </c>
      <c r="E43" s="290">
        <v>685</v>
      </c>
      <c r="F43" s="290">
        <v>200</v>
      </c>
      <c r="G43" s="290">
        <v>225</v>
      </c>
      <c r="H43" s="290">
        <v>300</v>
      </c>
      <c r="I43" s="1"/>
    </row>
    <row r="44" spans="1:10" ht="18" customHeight="1" x14ac:dyDescent="0.25">
      <c r="A44" s="304">
        <f t="shared" si="0"/>
        <v>43</v>
      </c>
      <c r="B44" s="311" t="s">
        <v>23</v>
      </c>
      <c r="C44" s="290">
        <v>100</v>
      </c>
      <c r="D44" s="290">
        <v>100</v>
      </c>
      <c r="E44" s="290">
        <v>90</v>
      </c>
      <c r="F44" s="290">
        <v>100</v>
      </c>
      <c r="G44" s="290">
        <v>90</v>
      </c>
      <c r="H44" s="290">
        <v>100</v>
      </c>
      <c r="I44" s="1"/>
    </row>
    <row r="45" spans="1:10" ht="18" customHeight="1" x14ac:dyDescent="0.25">
      <c r="A45" s="304">
        <f t="shared" si="0"/>
        <v>44</v>
      </c>
      <c r="B45" s="301" t="s">
        <v>24</v>
      </c>
      <c r="C45" s="315">
        <f t="shared" ref="C45" si="11">SUM(C33:C44)</f>
        <v>14023.330000000002</v>
      </c>
      <c r="D45" s="315">
        <f t="shared" ref="D45" si="12">SUM(D33:D44)</f>
        <v>16485</v>
      </c>
      <c r="E45" s="315">
        <f>SUM(E33:E44)</f>
        <v>11629.880000000001</v>
      </c>
      <c r="F45" s="315">
        <f t="shared" ref="F45:H45" si="13">SUM(F33:F44)</f>
        <v>15835</v>
      </c>
      <c r="G45" s="315">
        <f t="shared" si="13"/>
        <v>16310.8</v>
      </c>
      <c r="H45" s="315">
        <f t="shared" si="13"/>
        <v>11935</v>
      </c>
      <c r="I45" s="1"/>
    </row>
    <row r="46" spans="1:10" ht="18" customHeight="1" x14ac:dyDescent="0.25">
      <c r="A46" s="304">
        <f t="shared" si="0"/>
        <v>45</v>
      </c>
      <c r="B46" s="316"/>
      <c r="C46" s="384"/>
      <c r="D46" s="384"/>
      <c r="E46" s="384"/>
      <c r="F46" s="384"/>
      <c r="G46" s="384"/>
      <c r="H46" s="384"/>
      <c r="I46" s="1"/>
    </row>
    <row r="47" spans="1:10" ht="18" customHeight="1" x14ac:dyDescent="0.25">
      <c r="A47" s="304">
        <f t="shared" si="0"/>
        <v>46</v>
      </c>
      <c r="B47" s="309" t="s">
        <v>25</v>
      </c>
      <c r="C47" s="384"/>
      <c r="D47" s="384"/>
      <c r="E47" s="384"/>
      <c r="F47" s="384"/>
      <c r="G47" s="384"/>
      <c r="H47" s="384"/>
      <c r="I47" s="1"/>
    </row>
    <row r="48" spans="1:10" ht="18" customHeight="1" x14ac:dyDescent="0.25">
      <c r="A48" s="304">
        <f t="shared" si="0"/>
        <v>47</v>
      </c>
      <c r="B48" s="409" t="s">
        <v>545</v>
      </c>
      <c r="C48" s="291">
        <v>1000</v>
      </c>
      <c r="D48" s="291">
        <v>200</v>
      </c>
      <c r="E48" s="291">
        <v>900</v>
      </c>
      <c r="F48" s="291">
        <v>100</v>
      </c>
      <c r="G48" s="291">
        <v>200</v>
      </c>
      <c r="H48" s="291">
        <v>100</v>
      </c>
      <c r="I48" s="1"/>
    </row>
    <row r="49" spans="1:9" ht="18" customHeight="1" x14ac:dyDescent="0.25">
      <c r="A49" s="304">
        <f t="shared" si="0"/>
        <v>48</v>
      </c>
      <c r="B49" s="311" t="s">
        <v>26</v>
      </c>
      <c r="C49" s="290">
        <v>300</v>
      </c>
      <c r="D49" s="290">
        <v>300</v>
      </c>
      <c r="E49" s="290">
        <v>320</v>
      </c>
      <c r="F49" s="290">
        <v>275</v>
      </c>
      <c r="G49" s="290">
        <v>315</v>
      </c>
      <c r="H49" s="290">
        <v>275</v>
      </c>
      <c r="I49" s="1"/>
    </row>
    <row r="50" spans="1:9" ht="18" customHeight="1" x14ac:dyDescent="0.25">
      <c r="A50" s="304">
        <f t="shared" si="0"/>
        <v>49</v>
      </c>
      <c r="B50" s="312" t="s">
        <v>456</v>
      </c>
      <c r="C50" s="290">
        <v>6000</v>
      </c>
      <c r="D50" s="290">
        <v>8000</v>
      </c>
      <c r="E50" s="290">
        <v>5800.4</v>
      </c>
      <c r="F50" s="290">
        <v>5750</v>
      </c>
      <c r="G50" s="290">
        <v>8500.16</v>
      </c>
      <c r="H50" s="290">
        <v>5750</v>
      </c>
      <c r="I50" s="1"/>
    </row>
    <row r="51" spans="1:9" ht="18" customHeight="1" x14ac:dyDescent="0.25">
      <c r="A51" s="304">
        <f t="shared" si="0"/>
        <v>50</v>
      </c>
      <c r="B51" s="301" t="s">
        <v>27</v>
      </c>
      <c r="C51" s="315">
        <f t="shared" ref="C51:E51" si="14">SUM(C48:C50)</f>
        <v>7300</v>
      </c>
      <c r="D51" s="315">
        <f t="shared" ref="D51" si="15">SUM(D48:D50)</f>
        <v>8500</v>
      </c>
      <c r="E51" s="315">
        <f t="shared" si="14"/>
        <v>7020.4</v>
      </c>
      <c r="F51" s="315">
        <f t="shared" ref="F51:H51" si="16">SUM(F48:F50)</f>
        <v>6125</v>
      </c>
      <c r="G51" s="315">
        <f t="shared" si="16"/>
        <v>9015.16</v>
      </c>
      <c r="H51" s="315">
        <f t="shared" si="16"/>
        <v>6125</v>
      </c>
      <c r="I51" s="1"/>
    </row>
    <row r="52" spans="1:9" ht="18" customHeight="1" x14ac:dyDescent="0.25">
      <c r="A52" s="304">
        <f t="shared" si="0"/>
        <v>51</v>
      </c>
      <c r="B52" s="311"/>
      <c r="C52" s="384"/>
      <c r="D52" s="384"/>
      <c r="E52" s="384"/>
      <c r="F52" s="384"/>
      <c r="G52" s="384"/>
      <c r="H52" s="384"/>
      <c r="I52" s="1"/>
    </row>
    <row r="53" spans="1:9" ht="18" customHeight="1" x14ac:dyDescent="0.25">
      <c r="A53" s="304">
        <f t="shared" si="0"/>
        <v>52</v>
      </c>
      <c r="B53" s="309" t="s">
        <v>207</v>
      </c>
      <c r="C53" s="384"/>
      <c r="D53" s="384"/>
      <c r="E53" s="384"/>
      <c r="F53" s="384"/>
      <c r="G53" s="384"/>
      <c r="H53" s="384"/>
      <c r="I53" s="1"/>
    </row>
    <row r="54" spans="1:9" ht="18" customHeight="1" x14ac:dyDescent="0.25">
      <c r="A54" s="304">
        <f t="shared" si="0"/>
        <v>53</v>
      </c>
      <c r="B54" s="350" t="s">
        <v>300</v>
      </c>
      <c r="C54" s="351">
        <f ca="1">ROUND((3559650-346690)/331038940*C6*2,2)</f>
        <v>23026.97</v>
      </c>
      <c r="D54" s="351">
        <v>21000</v>
      </c>
      <c r="E54" s="351">
        <v>37101.29</v>
      </c>
      <c r="F54" s="351">
        <v>20285</v>
      </c>
      <c r="G54" s="351">
        <v>20956.8</v>
      </c>
      <c r="H54" s="351">
        <v>20285</v>
      </c>
      <c r="I54" s="1"/>
    </row>
    <row r="55" spans="1:9" ht="18" customHeight="1" x14ac:dyDescent="0.25">
      <c r="A55" s="304">
        <f t="shared" si="0"/>
        <v>54</v>
      </c>
      <c r="B55" s="352" t="s">
        <v>210</v>
      </c>
      <c r="C55" s="290">
        <v>0</v>
      </c>
      <c r="D55" s="290">
        <v>0</v>
      </c>
      <c r="E55" s="290">
        <v>6.1</v>
      </c>
      <c r="F55" s="290">
        <v>0</v>
      </c>
      <c r="G55" s="290">
        <v>1.59</v>
      </c>
      <c r="H55" s="290">
        <v>0</v>
      </c>
      <c r="I55" s="1"/>
    </row>
    <row r="56" spans="1:9" ht="18" customHeight="1" x14ac:dyDescent="0.25">
      <c r="A56" s="304">
        <f t="shared" si="0"/>
        <v>55</v>
      </c>
      <c r="B56" s="311" t="s">
        <v>28</v>
      </c>
      <c r="C56" s="290">
        <v>0</v>
      </c>
      <c r="D56" s="290">
        <v>0</v>
      </c>
      <c r="E56" s="290">
        <v>10</v>
      </c>
      <c r="F56" s="290">
        <v>0</v>
      </c>
      <c r="G56" s="290">
        <v>12</v>
      </c>
      <c r="H56" s="290">
        <v>0</v>
      </c>
      <c r="I56" s="1"/>
    </row>
    <row r="57" spans="1:9" ht="18" customHeight="1" x14ac:dyDescent="0.25">
      <c r="A57" s="304">
        <f t="shared" si="0"/>
        <v>56</v>
      </c>
      <c r="B57" s="311" t="s">
        <v>29</v>
      </c>
      <c r="C57" s="290">
        <v>3000</v>
      </c>
      <c r="D57" s="290">
        <v>500</v>
      </c>
      <c r="E57" s="290">
        <v>1593</v>
      </c>
      <c r="F57" s="290">
        <v>0</v>
      </c>
      <c r="G57" s="290">
        <v>2695.5</v>
      </c>
      <c r="H57" s="290">
        <v>0</v>
      </c>
      <c r="I57" s="1"/>
    </row>
    <row r="58" spans="1:9" ht="18" customHeight="1" x14ac:dyDescent="0.25">
      <c r="A58" s="304">
        <f t="shared" si="0"/>
        <v>57</v>
      </c>
      <c r="B58" s="301" t="s">
        <v>30</v>
      </c>
      <c r="C58" s="315">
        <f t="shared" ref="C58:E58" ca="1" si="17">SUM(C54:C57)</f>
        <v>26026.97</v>
      </c>
      <c r="D58" s="315">
        <f t="shared" ref="D58" si="18">SUM(D54:D57)</f>
        <v>21500</v>
      </c>
      <c r="E58" s="315">
        <f t="shared" si="17"/>
        <v>38710.39</v>
      </c>
      <c r="F58" s="315">
        <f t="shared" ref="F58:H58" si="19">SUM(F54:F57)</f>
        <v>20285</v>
      </c>
      <c r="G58" s="315">
        <f t="shared" si="19"/>
        <v>23665.89</v>
      </c>
      <c r="H58" s="315">
        <f t="shared" si="19"/>
        <v>20285</v>
      </c>
      <c r="I58" s="1"/>
    </row>
    <row r="59" spans="1:9" ht="18" customHeight="1" x14ac:dyDescent="0.25">
      <c r="A59" s="304">
        <f t="shared" si="0"/>
        <v>58</v>
      </c>
      <c r="B59" s="324"/>
      <c r="C59" s="384"/>
      <c r="D59" s="384"/>
      <c r="E59" s="384"/>
      <c r="F59" s="384"/>
      <c r="G59" s="384"/>
      <c r="H59" s="384"/>
      <c r="I59" s="1"/>
    </row>
    <row r="60" spans="1:9" ht="18" customHeight="1" x14ac:dyDescent="0.25">
      <c r="A60" s="304">
        <f t="shared" si="0"/>
        <v>59</v>
      </c>
      <c r="B60" s="342" t="s">
        <v>208</v>
      </c>
      <c r="C60" s="385"/>
      <c r="D60" s="385"/>
      <c r="E60" s="385"/>
      <c r="F60" s="385"/>
      <c r="G60" s="385"/>
      <c r="H60" s="385"/>
      <c r="I60" s="1"/>
    </row>
    <row r="61" spans="1:9" ht="18" customHeight="1" x14ac:dyDescent="0.25">
      <c r="A61" s="304">
        <f t="shared" si="0"/>
        <v>60</v>
      </c>
      <c r="B61" s="311" t="s">
        <v>31</v>
      </c>
      <c r="C61" s="290">
        <v>615</v>
      </c>
      <c r="D61" s="290">
        <v>607</v>
      </c>
      <c r="E61" s="290">
        <v>610</v>
      </c>
      <c r="F61" s="290">
        <v>607</v>
      </c>
      <c r="G61" s="290">
        <v>605</v>
      </c>
      <c r="H61" s="290">
        <v>607</v>
      </c>
      <c r="I61" s="1"/>
    </row>
    <row r="62" spans="1:9" ht="18" customHeight="1" x14ac:dyDescent="0.25">
      <c r="A62" s="304">
        <f t="shared" si="0"/>
        <v>61</v>
      </c>
      <c r="B62" s="301" t="s">
        <v>209</v>
      </c>
      <c r="C62" s="315">
        <f t="shared" ref="C62:H62" si="20">SUM(C61:C61)</f>
        <v>615</v>
      </c>
      <c r="D62" s="315">
        <f t="shared" si="20"/>
        <v>607</v>
      </c>
      <c r="E62" s="315">
        <f t="shared" si="20"/>
        <v>610</v>
      </c>
      <c r="F62" s="315">
        <f t="shared" si="20"/>
        <v>607</v>
      </c>
      <c r="G62" s="315">
        <f t="shared" si="20"/>
        <v>605</v>
      </c>
      <c r="H62" s="315">
        <f t="shared" si="20"/>
        <v>607</v>
      </c>
      <c r="I62" s="1"/>
    </row>
    <row r="63" spans="1:9" ht="18" customHeight="1" x14ac:dyDescent="0.25">
      <c r="A63" s="304">
        <f t="shared" si="0"/>
        <v>62</v>
      </c>
      <c r="B63" s="371"/>
      <c r="C63" s="393"/>
      <c r="D63" s="386"/>
      <c r="E63" s="384"/>
      <c r="F63" s="384"/>
      <c r="G63" s="384"/>
      <c r="H63" s="384"/>
      <c r="I63" s="1"/>
    </row>
    <row r="64" spans="1:9" ht="18" customHeight="1" x14ac:dyDescent="0.25">
      <c r="A64" s="304">
        <f t="shared" si="0"/>
        <v>63</v>
      </c>
      <c r="B64" s="372" t="s">
        <v>32</v>
      </c>
      <c r="C64" s="393"/>
      <c r="D64" s="386"/>
      <c r="E64" s="384"/>
      <c r="F64" s="384"/>
      <c r="G64" s="384"/>
      <c r="H64" s="384"/>
      <c r="I64" s="1"/>
    </row>
    <row r="65" spans="1:9" ht="18" customHeight="1" x14ac:dyDescent="0.25">
      <c r="A65" s="304">
        <f t="shared" si="0"/>
        <v>64</v>
      </c>
      <c r="B65" s="373" t="s">
        <v>33</v>
      </c>
      <c r="C65" s="377">
        <v>0</v>
      </c>
      <c r="D65" s="291">
        <v>0</v>
      </c>
      <c r="E65" s="291">
        <v>0</v>
      </c>
      <c r="F65" s="291">
        <v>0</v>
      </c>
      <c r="G65" s="291">
        <v>102.91</v>
      </c>
      <c r="H65" s="291">
        <v>0</v>
      </c>
      <c r="I65" s="1"/>
    </row>
    <row r="66" spans="1:9" ht="18" customHeight="1" x14ac:dyDescent="0.25">
      <c r="A66" s="304">
        <f t="shared" ref="A66:A129" si="21">A65+1</f>
        <v>65</v>
      </c>
      <c r="B66" s="374" t="s">
        <v>34</v>
      </c>
      <c r="C66" s="378">
        <f t="shared" ref="C66" si="22">SUM(C65:C65)</f>
        <v>0</v>
      </c>
      <c r="D66" s="315">
        <f t="shared" ref="D66" si="23">SUM(D65:D65)</f>
        <v>0</v>
      </c>
      <c r="E66" s="315">
        <f>SUM(E65:E65)</f>
        <v>0</v>
      </c>
      <c r="F66" s="315">
        <f t="shared" ref="F66" si="24">SUM(F65:F65)</f>
        <v>0</v>
      </c>
      <c r="G66" s="315">
        <f>SUM(G65:G65)</f>
        <v>102.91</v>
      </c>
      <c r="H66" s="315">
        <f>SUM(H65:H65)</f>
        <v>0</v>
      </c>
      <c r="I66" s="1"/>
    </row>
    <row r="67" spans="1:9" ht="18" customHeight="1" x14ac:dyDescent="0.25">
      <c r="A67" s="304">
        <f t="shared" si="21"/>
        <v>66</v>
      </c>
      <c r="B67" s="370"/>
      <c r="C67" s="394"/>
      <c r="D67" s="385"/>
      <c r="E67" s="385"/>
      <c r="F67" s="385"/>
      <c r="G67" s="385"/>
      <c r="H67" s="367"/>
      <c r="I67" s="1"/>
    </row>
    <row r="68" spans="1:9" ht="18" customHeight="1" x14ac:dyDescent="0.25">
      <c r="A68" s="304">
        <f t="shared" si="21"/>
        <v>67</v>
      </c>
      <c r="B68" s="374" t="s">
        <v>35</v>
      </c>
      <c r="C68" s="378">
        <f t="shared" ref="C68:H68" ca="1" si="25">C11+C21+C26+C30+C45+C51+C58+C62+C66</f>
        <v>469710.84499999997</v>
      </c>
      <c r="D68" s="315">
        <f t="shared" si="25"/>
        <v>434824.66000000015</v>
      </c>
      <c r="E68" s="315">
        <f t="shared" si="25"/>
        <v>541274.76999999955</v>
      </c>
      <c r="F68" s="315">
        <f t="shared" si="25"/>
        <v>448699.2422718663</v>
      </c>
      <c r="G68" s="315">
        <f t="shared" si="25"/>
        <v>664014.86</v>
      </c>
      <c r="H68" s="315">
        <f t="shared" si="25"/>
        <v>431505.20000000019</v>
      </c>
      <c r="I68" s="1"/>
    </row>
    <row r="69" spans="1:9" ht="18" customHeight="1" x14ac:dyDescent="0.25">
      <c r="A69" s="304">
        <f t="shared" si="21"/>
        <v>68</v>
      </c>
      <c r="B69" s="375"/>
      <c r="C69" s="393"/>
      <c r="D69" s="386"/>
      <c r="E69" s="384"/>
      <c r="F69" s="384"/>
      <c r="G69" s="384"/>
      <c r="H69" s="384"/>
      <c r="I69" s="1"/>
    </row>
    <row r="70" spans="1:9" ht="18" customHeight="1" x14ac:dyDescent="0.25">
      <c r="A70" s="304">
        <f t="shared" si="21"/>
        <v>69</v>
      </c>
      <c r="B70" s="376" t="s">
        <v>36</v>
      </c>
      <c r="C70" s="393"/>
      <c r="D70" s="386"/>
      <c r="E70" s="384"/>
      <c r="F70" s="384"/>
      <c r="G70" s="384"/>
      <c r="H70" s="384"/>
      <c r="I70" s="1"/>
    </row>
    <row r="71" spans="1:9" ht="18" customHeight="1" x14ac:dyDescent="0.25">
      <c r="A71" s="304">
        <f t="shared" si="21"/>
        <v>70</v>
      </c>
      <c r="B71" s="375"/>
      <c r="C71" s="393"/>
      <c r="D71" s="386"/>
      <c r="E71" s="384"/>
      <c r="F71" s="384"/>
      <c r="G71" s="384"/>
      <c r="H71" s="384"/>
      <c r="I71" s="1"/>
    </row>
    <row r="72" spans="1:9" ht="18" customHeight="1" x14ac:dyDescent="0.25">
      <c r="A72" s="304">
        <f t="shared" si="21"/>
        <v>71</v>
      </c>
      <c r="B72" s="372" t="s">
        <v>37</v>
      </c>
      <c r="C72" s="394"/>
      <c r="D72" s="385"/>
      <c r="E72" s="384"/>
      <c r="F72" s="384"/>
      <c r="G72" s="384"/>
      <c r="H72" s="384"/>
      <c r="I72" s="1"/>
    </row>
    <row r="73" spans="1:9" ht="18" customHeight="1" x14ac:dyDescent="0.25">
      <c r="A73" s="304">
        <f t="shared" si="21"/>
        <v>72</v>
      </c>
      <c r="B73" s="318" t="s">
        <v>38</v>
      </c>
      <c r="C73" s="291">
        <f>ROUND(E73*1.061*(1+C$4),2)+D75</f>
        <v>40458.32</v>
      </c>
      <c r="D73" s="291">
        <v>29708</v>
      </c>
      <c r="E73" s="291">
        <v>27999.919999999998</v>
      </c>
      <c r="F73" s="291">
        <v>28000</v>
      </c>
      <c r="G73" s="291">
        <v>25000.04</v>
      </c>
      <c r="H73" s="291">
        <v>25000</v>
      </c>
      <c r="I73" s="1"/>
    </row>
    <row r="74" spans="1:9" ht="18" customHeight="1" x14ac:dyDescent="0.25">
      <c r="A74" s="304">
        <f t="shared" si="21"/>
        <v>73</v>
      </c>
      <c r="B74" s="311" t="s">
        <v>39</v>
      </c>
      <c r="C74" s="290">
        <v>0</v>
      </c>
      <c r="D74" s="290">
        <v>1000</v>
      </c>
      <c r="E74" s="290">
        <v>77.84</v>
      </c>
      <c r="F74" s="290">
        <v>1500</v>
      </c>
      <c r="G74" s="290">
        <v>1500</v>
      </c>
      <c r="H74" s="290">
        <v>1500</v>
      </c>
      <c r="I74" s="1"/>
    </row>
    <row r="75" spans="1:9" ht="18" customHeight="1" x14ac:dyDescent="0.25">
      <c r="A75" s="304">
        <f t="shared" si="21"/>
        <v>74</v>
      </c>
      <c r="B75" s="311" t="s">
        <v>40</v>
      </c>
      <c r="C75" s="290">
        <v>0</v>
      </c>
      <c r="D75" s="290">
        <v>9978</v>
      </c>
      <c r="E75" s="290">
        <v>9978.1200000000008</v>
      </c>
      <c r="F75" s="290">
        <v>9300</v>
      </c>
      <c r="G75" s="290">
        <v>9225.1200000000008</v>
      </c>
      <c r="H75" s="290">
        <v>9560</v>
      </c>
      <c r="I75" s="1"/>
    </row>
    <row r="76" spans="1:9" ht="18" customHeight="1" x14ac:dyDescent="0.25">
      <c r="A76" s="304">
        <f t="shared" si="21"/>
        <v>75</v>
      </c>
      <c r="B76" s="311" t="s">
        <v>41</v>
      </c>
      <c r="C76" s="290">
        <v>250</v>
      </c>
      <c r="D76" s="290">
        <v>250</v>
      </c>
      <c r="E76" s="290">
        <v>0</v>
      </c>
      <c r="F76" s="290">
        <v>500</v>
      </c>
      <c r="G76" s="290">
        <v>131.94999999999999</v>
      </c>
      <c r="H76" s="290">
        <v>200</v>
      </c>
      <c r="I76" s="1"/>
    </row>
    <row r="77" spans="1:9" ht="18" customHeight="1" x14ac:dyDescent="0.25">
      <c r="A77" s="304">
        <f t="shared" si="21"/>
        <v>76</v>
      </c>
      <c r="B77" s="311" t="s">
        <v>42</v>
      </c>
      <c r="C77" s="290">
        <v>0</v>
      </c>
      <c r="D77" s="290">
        <v>0</v>
      </c>
      <c r="E77" s="290">
        <v>0</v>
      </c>
      <c r="F77" s="290">
        <v>0</v>
      </c>
      <c r="G77" s="290">
        <v>5</v>
      </c>
      <c r="H77" s="290">
        <v>500</v>
      </c>
      <c r="I77" s="1"/>
    </row>
    <row r="78" spans="1:9" ht="18" customHeight="1" x14ac:dyDescent="0.25">
      <c r="A78" s="304">
        <f t="shared" si="21"/>
        <v>77</v>
      </c>
      <c r="B78" s="311" t="s">
        <v>230</v>
      </c>
      <c r="C78" s="290">
        <v>500</v>
      </c>
      <c r="D78" s="290">
        <v>500</v>
      </c>
      <c r="E78" s="290">
        <v>647.44000000000005</v>
      </c>
      <c r="F78" s="290">
        <v>850</v>
      </c>
      <c r="G78" s="290">
        <v>130.69999999999999</v>
      </c>
      <c r="H78" s="290">
        <v>850</v>
      </c>
      <c r="I78" s="1"/>
    </row>
    <row r="79" spans="1:9" ht="18" customHeight="1" x14ac:dyDescent="0.25">
      <c r="A79" s="304">
        <f t="shared" si="21"/>
        <v>78</v>
      </c>
      <c r="B79" s="301" t="s">
        <v>43</v>
      </c>
      <c r="C79" s="315">
        <f t="shared" ref="C79:E79" si="26">SUM(C73:C78)</f>
        <v>41208.32</v>
      </c>
      <c r="D79" s="315">
        <f t="shared" ref="D79" si="27">SUM(D73:D78)</f>
        <v>41436</v>
      </c>
      <c r="E79" s="315">
        <f t="shared" si="26"/>
        <v>38703.32</v>
      </c>
      <c r="F79" s="315">
        <f t="shared" ref="F79:H79" si="28">SUM(F73:F78)</f>
        <v>40150</v>
      </c>
      <c r="G79" s="315">
        <f t="shared" si="28"/>
        <v>35992.81</v>
      </c>
      <c r="H79" s="315">
        <f t="shared" si="28"/>
        <v>37610</v>
      </c>
      <c r="I79" s="1"/>
    </row>
    <row r="80" spans="1:9" ht="18" customHeight="1" x14ac:dyDescent="0.25">
      <c r="A80" s="304">
        <f t="shared" si="21"/>
        <v>79</v>
      </c>
      <c r="B80" s="333"/>
      <c r="C80" s="384"/>
      <c r="D80" s="384"/>
      <c r="E80" s="384"/>
      <c r="F80" s="384"/>
      <c r="G80" s="384"/>
      <c r="H80" s="384"/>
      <c r="I80" s="1"/>
    </row>
    <row r="81" spans="1:9" ht="18" customHeight="1" x14ac:dyDescent="0.25">
      <c r="A81" s="304">
        <f t="shared" si="21"/>
        <v>80</v>
      </c>
      <c r="B81" s="329" t="s">
        <v>378</v>
      </c>
      <c r="C81" s="384"/>
      <c r="D81" s="384"/>
      <c r="E81" s="384"/>
      <c r="F81" s="384"/>
      <c r="G81" s="384"/>
      <c r="H81" s="384"/>
      <c r="I81" s="1"/>
    </row>
    <row r="82" spans="1:9" ht="18" customHeight="1" x14ac:dyDescent="0.25">
      <c r="A82" s="304">
        <f t="shared" si="21"/>
        <v>81</v>
      </c>
      <c r="B82" s="353" t="s">
        <v>387</v>
      </c>
      <c r="C82" s="291">
        <f>ROUND(E82*1.061*(1+C$4),2)+D86</f>
        <v>40458.32</v>
      </c>
      <c r="D82" s="291">
        <v>29708</v>
      </c>
      <c r="E82" s="291">
        <v>27999.919999999998</v>
      </c>
      <c r="F82" s="291">
        <v>28000</v>
      </c>
      <c r="G82" s="291">
        <v>25000.04</v>
      </c>
      <c r="H82" s="291">
        <v>3000</v>
      </c>
      <c r="I82" s="1"/>
    </row>
    <row r="83" spans="1:9" ht="18" customHeight="1" x14ac:dyDescent="0.25">
      <c r="A83" s="304">
        <f t="shared" si="21"/>
        <v>82</v>
      </c>
      <c r="B83" s="311" t="s">
        <v>44</v>
      </c>
      <c r="C83" s="290">
        <v>0</v>
      </c>
      <c r="D83" s="290">
        <v>0</v>
      </c>
      <c r="E83" s="290">
        <v>0</v>
      </c>
      <c r="F83" s="290">
        <v>0</v>
      </c>
      <c r="G83" s="290">
        <v>0</v>
      </c>
      <c r="H83" s="290">
        <v>3000</v>
      </c>
      <c r="I83" s="1"/>
    </row>
    <row r="84" spans="1:9" ht="18" customHeight="1" x14ac:dyDescent="0.25">
      <c r="A84" s="304">
        <f t="shared" si="21"/>
        <v>83</v>
      </c>
      <c r="B84" s="311" t="s">
        <v>45</v>
      </c>
      <c r="C84" s="290">
        <v>0</v>
      </c>
      <c r="D84" s="290">
        <v>0</v>
      </c>
      <c r="E84" s="290">
        <v>0</v>
      </c>
      <c r="F84" s="290">
        <v>0</v>
      </c>
      <c r="G84" s="290">
        <v>0</v>
      </c>
      <c r="H84" s="290">
        <v>19000</v>
      </c>
      <c r="I84" s="1"/>
    </row>
    <row r="85" spans="1:9" ht="18" customHeight="1" x14ac:dyDescent="0.25">
      <c r="A85" s="304">
        <f t="shared" si="21"/>
        <v>84</v>
      </c>
      <c r="B85" s="311" t="s">
        <v>46</v>
      </c>
      <c r="C85" s="290">
        <f>ROUND(E85*1.061*(1+C4),2)</f>
        <v>5423.07</v>
      </c>
      <c r="D85" s="290">
        <v>5500</v>
      </c>
      <c r="E85" s="290">
        <v>4981.76</v>
      </c>
      <c r="F85" s="290">
        <v>6500</v>
      </c>
      <c r="G85" s="290">
        <v>4194.0200000000004</v>
      </c>
      <c r="H85" s="290">
        <v>6500</v>
      </c>
      <c r="I85" s="1"/>
    </row>
    <row r="86" spans="1:9" ht="18" customHeight="1" x14ac:dyDescent="0.25">
      <c r="A86" s="304">
        <f t="shared" si="21"/>
        <v>85</v>
      </c>
      <c r="B86" s="311" t="s">
        <v>47</v>
      </c>
      <c r="C86" s="290">
        <v>0</v>
      </c>
      <c r="D86" s="290">
        <v>9978</v>
      </c>
      <c r="E86" s="290">
        <v>9767.7000000000007</v>
      </c>
      <c r="F86" s="290">
        <v>9300</v>
      </c>
      <c r="G86" s="290">
        <v>9557.2800000000007</v>
      </c>
      <c r="H86" s="290">
        <v>9560</v>
      </c>
      <c r="I86" s="1"/>
    </row>
    <row r="87" spans="1:9" ht="18" customHeight="1" x14ac:dyDescent="0.25">
      <c r="A87" s="304">
        <f t="shared" si="21"/>
        <v>86</v>
      </c>
      <c r="B87" s="311" t="s">
        <v>48</v>
      </c>
      <c r="C87" s="290">
        <v>1200</v>
      </c>
      <c r="D87" s="290">
        <v>900</v>
      </c>
      <c r="E87" s="290">
        <v>1495.72</v>
      </c>
      <c r="F87" s="290">
        <v>800</v>
      </c>
      <c r="G87" s="290">
        <v>579.5</v>
      </c>
      <c r="H87" s="290">
        <v>1000</v>
      </c>
      <c r="I87" s="1"/>
    </row>
    <row r="88" spans="1:9" ht="18" customHeight="1" x14ac:dyDescent="0.25">
      <c r="A88" s="304">
        <f t="shared" si="21"/>
        <v>87</v>
      </c>
      <c r="B88" s="301" t="s">
        <v>153</v>
      </c>
      <c r="C88" s="315">
        <f t="shared" ref="C88:E88" si="29">SUM(C82:C87)</f>
        <v>47081.39</v>
      </c>
      <c r="D88" s="315">
        <f t="shared" ref="D88" si="30">SUM(D82:D87)</f>
        <v>46086</v>
      </c>
      <c r="E88" s="315">
        <f t="shared" si="29"/>
        <v>44245.100000000006</v>
      </c>
      <c r="F88" s="315">
        <f t="shared" ref="F88:H88" si="31">SUM(F82:F87)</f>
        <v>44600</v>
      </c>
      <c r="G88" s="315">
        <f t="shared" si="31"/>
        <v>39330.840000000004</v>
      </c>
      <c r="H88" s="315">
        <f t="shared" si="31"/>
        <v>42060</v>
      </c>
      <c r="I88" s="1"/>
    </row>
    <row r="89" spans="1:9" ht="18" customHeight="1" x14ac:dyDescent="0.25">
      <c r="A89" s="304">
        <f t="shared" si="21"/>
        <v>88</v>
      </c>
      <c r="B89" s="346" t="s">
        <v>533</v>
      </c>
      <c r="C89" s="317"/>
      <c r="D89" s="317"/>
      <c r="E89" s="317"/>
      <c r="F89" s="317"/>
      <c r="G89" s="317"/>
      <c r="H89" s="317"/>
      <c r="I89" s="1"/>
    </row>
    <row r="90" spans="1:9" ht="18" customHeight="1" x14ac:dyDescent="0.25">
      <c r="A90" s="304">
        <f t="shared" si="21"/>
        <v>89</v>
      </c>
      <c r="B90" s="333"/>
      <c r="C90" s="384"/>
      <c r="D90" s="384"/>
      <c r="E90" s="384"/>
      <c r="F90" s="384"/>
      <c r="G90" s="384"/>
      <c r="H90" s="384"/>
      <c r="I90" s="1"/>
    </row>
    <row r="91" spans="1:9" ht="18" customHeight="1" x14ac:dyDescent="0.25">
      <c r="A91" s="304">
        <f t="shared" si="21"/>
        <v>90</v>
      </c>
      <c r="B91" s="309" t="s">
        <v>50</v>
      </c>
      <c r="C91" s="384"/>
      <c r="D91" s="384"/>
      <c r="E91" s="384"/>
      <c r="F91" s="384"/>
      <c r="G91" s="384"/>
      <c r="H91" s="384"/>
      <c r="I91" s="1"/>
    </row>
    <row r="92" spans="1:9" ht="18" customHeight="1" x14ac:dyDescent="0.25">
      <c r="A92" s="304">
        <f t="shared" si="21"/>
        <v>91</v>
      </c>
      <c r="B92" s="318" t="s">
        <v>51</v>
      </c>
      <c r="C92" s="291">
        <f>ROUND(E92*1.061*(1+C4),2)</f>
        <v>13873.7</v>
      </c>
      <c r="D92" s="291">
        <v>15000</v>
      </c>
      <c r="E92" s="291">
        <v>12744.7</v>
      </c>
      <c r="F92" s="291">
        <v>15000</v>
      </c>
      <c r="G92" s="291">
        <v>13560.62</v>
      </c>
      <c r="H92" s="291">
        <v>15000</v>
      </c>
      <c r="I92" s="1"/>
    </row>
    <row r="93" spans="1:9" ht="18" customHeight="1" x14ac:dyDescent="0.25">
      <c r="A93" s="304">
        <f t="shared" si="21"/>
        <v>92</v>
      </c>
      <c r="B93" s="311" t="s">
        <v>231</v>
      </c>
      <c r="C93" s="290">
        <v>150</v>
      </c>
      <c r="D93" s="290">
        <v>300</v>
      </c>
      <c r="E93" s="290">
        <v>0</v>
      </c>
      <c r="F93" s="290">
        <v>300</v>
      </c>
      <c r="G93" s="290">
        <v>50</v>
      </c>
      <c r="H93" s="290">
        <v>600</v>
      </c>
      <c r="I93" s="1"/>
    </row>
    <row r="94" spans="1:9" ht="18" customHeight="1" x14ac:dyDescent="0.25">
      <c r="A94" s="304">
        <f t="shared" si="21"/>
        <v>93</v>
      </c>
      <c r="B94" s="311" t="s">
        <v>52</v>
      </c>
      <c r="C94" s="290">
        <v>150</v>
      </c>
      <c r="D94" s="290">
        <v>150</v>
      </c>
      <c r="E94" s="290">
        <v>0</v>
      </c>
      <c r="F94" s="290">
        <v>150</v>
      </c>
      <c r="G94" s="290">
        <v>0</v>
      </c>
      <c r="H94" s="290">
        <v>150</v>
      </c>
      <c r="I94" s="1"/>
    </row>
    <row r="95" spans="1:9" ht="18" customHeight="1" x14ac:dyDescent="0.25">
      <c r="A95" s="304">
        <f t="shared" si="21"/>
        <v>94</v>
      </c>
      <c r="B95" s="311" t="s">
        <v>53</v>
      </c>
      <c r="C95" s="290">
        <v>150</v>
      </c>
      <c r="D95" s="290">
        <v>150</v>
      </c>
      <c r="E95" s="290">
        <v>98.87</v>
      </c>
      <c r="F95" s="290">
        <v>150</v>
      </c>
      <c r="G95" s="290">
        <v>198.01</v>
      </c>
      <c r="H95" s="290">
        <v>150</v>
      </c>
      <c r="I95" s="1"/>
    </row>
    <row r="96" spans="1:9" ht="18" customHeight="1" x14ac:dyDescent="0.25">
      <c r="A96" s="304">
        <f t="shared" si="21"/>
        <v>95</v>
      </c>
      <c r="B96" s="311" t="s">
        <v>54</v>
      </c>
      <c r="C96" s="290">
        <v>2500</v>
      </c>
      <c r="D96" s="290">
        <v>2500</v>
      </c>
      <c r="E96" s="290">
        <v>2444.21</v>
      </c>
      <c r="F96" s="290">
        <v>2500</v>
      </c>
      <c r="G96" s="290">
        <v>2420.83</v>
      </c>
      <c r="H96" s="290">
        <v>2250</v>
      </c>
      <c r="I96" s="1"/>
    </row>
    <row r="97" spans="1:9" ht="18" customHeight="1" x14ac:dyDescent="0.25">
      <c r="A97" s="304">
        <f t="shared" si="21"/>
        <v>96</v>
      </c>
      <c r="B97" s="311" t="s">
        <v>55</v>
      </c>
      <c r="C97" s="290">
        <v>2500</v>
      </c>
      <c r="D97" s="290">
        <v>2500</v>
      </c>
      <c r="E97" s="290">
        <v>0</v>
      </c>
      <c r="F97" s="290">
        <v>2500</v>
      </c>
      <c r="G97" s="290">
        <v>1705</v>
      </c>
      <c r="H97" s="290">
        <v>2500</v>
      </c>
      <c r="I97" s="1"/>
    </row>
    <row r="98" spans="1:9" ht="18" customHeight="1" x14ac:dyDescent="0.25">
      <c r="A98" s="304">
        <f t="shared" si="21"/>
        <v>97</v>
      </c>
      <c r="B98" s="301" t="s">
        <v>56</v>
      </c>
      <c r="C98" s="315">
        <f t="shared" ref="C98:E98" si="32">SUM(C92:C97)</f>
        <v>19323.7</v>
      </c>
      <c r="D98" s="315">
        <f t="shared" ref="D98" si="33">SUM(D92:D97)</f>
        <v>20600</v>
      </c>
      <c r="E98" s="315">
        <f t="shared" si="32"/>
        <v>15287.780000000002</v>
      </c>
      <c r="F98" s="315">
        <f t="shared" ref="F98:H98" si="34">SUM(F92:F97)</f>
        <v>20600</v>
      </c>
      <c r="G98" s="315">
        <f t="shared" si="34"/>
        <v>17934.46</v>
      </c>
      <c r="H98" s="315">
        <f t="shared" si="34"/>
        <v>20650</v>
      </c>
      <c r="I98" s="1"/>
    </row>
    <row r="99" spans="1:9" ht="18" customHeight="1" x14ac:dyDescent="0.25">
      <c r="A99" s="304">
        <f t="shared" si="21"/>
        <v>98</v>
      </c>
      <c r="B99" s="311"/>
      <c r="C99" s="384"/>
      <c r="D99" s="384"/>
      <c r="E99" s="384"/>
      <c r="F99" s="384"/>
      <c r="G99" s="384"/>
      <c r="H99" s="384"/>
      <c r="I99" s="1"/>
    </row>
    <row r="100" spans="1:9" ht="18" customHeight="1" x14ac:dyDescent="0.25">
      <c r="A100" s="304">
        <f t="shared" si="21"/>
        <v>99</v>
      </c>
      <c r="B100" s="309" t="s">
        <v>57</v>
      </c>
      <c r="C100" s="384"/>
      <c r="D100" s="384"/>
      <c r="E100" s="384"/>
      <c r="F100" s="384"/>
      <c r="G100" s="384"/>
      <c r="H100" s="384"/>
      <c r="I100" s="1"/>
    </row>
    <row r="101" spans="1:9" ht="18" customHeight="1" x14ac:dyDescent="0.25">
      <c r="A101" s="304">
        <f t="shared" si="21"/>
        <v>100</v>
      </c>
      <c r="B101" s="318" t="s">
        <v>58</v>
      </c>
      <c r="C101" s="291">
        <f>1500*5</f>
        <v>7500</v>
      </c>
      <c r="D101" s="291">
        <v>5000</v>
      </c>
      <c r="E101" s="291">
        <v>5000</v>
      </c>
      <c r="F101" s="291">
        <v>5000</v>
      </c>
      <c r="G101" s="291">
        <v>5000</v>
      </c>
      <c r="H101" s="291">
        <v>5000</v>
      </c>
      <c r="I101" s="1"/>
    </row>
    <row r="102" spans="1:9" ht="18" customHeight="1" x14ac:dyDescent="0.25">
      <c r="A102" s="304">
        <f t="shared" si="21"/>
        <v>101</v>
      </c>
      <c r="B102" s="311" t="s">
        <v>59</v>
      </c>
      <c r="C102" s="290">
        <v>500</v>
      </c>
      <c r="D102" s="290">
        <v>500</v>
      </c>
      <c r="E102" s="290">
        <v>0</v>
      </c>
      <c r="F102" s="290">
        <v>500</v>
      </c>
      <c r="G102" s="290">
        <v>0</v>
      </c>
      <c r="H102" s="290">
        <v>500</v>
      </c>
      <c r="I102" s="1"/>
    </row>
    <row r="103" spans="1:9" ht="18" customHeight="1" x14ac:dyDescent="0.25">
      <c r="A103" s="304">
        <f t="shared" si="21"/>
        <v>102</v>
      </c>
      <c r="B103" s="311" t="s">
        <v>60</v>
      </c>
      <c r="C103" s="290">
        <f>ROUND(E103*1.061*(1+C4),2)</f>
        <v>3829.77</v>
      </c>
      <c r="D103" s="290">
        <v>5000</v>
      </c>
      <c r="E103" s="290">
        <v>3518.11</v>
      </c>
      <c r="F103" s="290">
        <v>7000</v>
      </c>
      <c r="G103" s="290">
        <v>4231.7700000000004</v>
      </c>
      <c r="H103" s="290">
        <v>7000</v>
      </c>
      <c r="I103" s="1"/>
    </row>
    <row r="104" spans="1:9" ht="18" customHeight="1" x14ac:dyDescent="0.25">
      <c r="A104" s="304">
        <f t="shared" si="21"/>
        <v>103</v>
      </c>
      <c r="B104" s="311" t="s">
        <v>61</v>
      </c>
      <c r="C104" s="290">
        <f>ROUND(E104*1.061*(1+C4),2)</f>
        <v>6309.06</v>
      </c>
      <c r="D104" s="290">
        <v>10500</v>
      </c>
      <c r="E104" s="290">
        <v>5795.65</v>
      </c>
      <c r="F104" s="290">
        <v>9000</v>
      </c>
      <c r="G104" s="290">
        <v>8021.38</v>
      </c>
      <c r="H104" s="290">
        <v>9000</v>
      </c>
      <c r="I104" s="1"/>
    </row>
    <row r="105" spans="1:9" ht="18" customHeight="1" x14ac:dyDescent="0.25">
      <c r="A105" s="304">
        <f t="shared" si="21"/>
        <v>104</v>
      </c>
      <c r="B105" s="311" t="s">
        <v>232</v>
      </c>
      <c r="C105" s="366">
        <v>500</v>
      </c>
      <c r="D105" s="397">
        <v>500</v>
      </c>
      <c r="E105" s="290">
        <v>652.64</v>
      </c>
      <c r="F105" s="290">
        <v>500</v>
      </c>
      <c r="G105" s="290">
        <v>0</v>
      </c>
      <c r="H105" s="290">
        <v>500</v>
      </c>
      <c r="I105" s="1"/>
    </row>
    <row r="106" spans="1:9" ht="18" customHeight="1" x14ac:dyDescent="0.25">
      <c r="A106" s="304">
        <f t="shared" si="21"/>
        <v>105</v>
      </c>
      <c r="B106" s="311" t="s">
        <v>62</v>
      </c>
      <c r="C106" s="411">
        <f>ROUND(E106*1.061*(1+C4),2)</f>
        <v>961.48</v>
      </c>
      <c r="D106" s="398">
        <f>1175*1.061</f>
        <v>1246.675</v>
      </c>
      <c r="E106" s="290">
        <v>883.24</v>
      </c>
      <c r="F106" s="290">
        <v>3500</v>
      </c>
      <c r="G106" s="290">
        <v>722.63</v>
      </c>
      <c r="H106" s="290">
        <v>3500</v>
      </c>
      <c r="I106" s="1"/>
    </row>
    <row r="107" spans="1:9" ht="18" customHeight="1" x14ac:dyDescent="0.25">
      <c r="A107" s="304">
        <f t="shared" si="21"/>
        <v>106</v>
      </c>
      <c r="B107" s="311" t="s">
        <v>63</v>
      </c>
      <c r="C107" s="411">
        <f>ROUND(E107*1.061*(1+C4),2)</f>
        <v>6852.26</v>
      </c>
      <c r="D107" s="398">
        <f>5875*1.061</f>
        <v>6233.375</v>
      </c>
      <c r="E107" s="290">
        <v>6294.64</v>
      </c>
      <c r="F107" s="290">
        <v>8000</v>
      </c>
      <c r="G107" s="290">
        <v>4629.5</v>
      </c>
      <c r="H107" s="290">
        <v>8000</v>
      </c>
      <c r="I107" s="1"/>
    </row>
    <row r="108" spans="1:9" ht="18" customHeight="1" x14ac:dyDescent="0.25">
      <c r="A108" s="304">
        <f t="shared" si="21"/>
        <v>107</v>
      </c>
      <c r="B108" s="311" t="s">
        <v>64</v>
      </c>
      <c r="C108" s="366">
        <v>300</v>
      </c>
      <c r="D108" s="397">
        <v>600</v>
      </c>
      <c r="E108" s="290">
        <v>0</v>
      </c>
      <c r="F108" s="290">
        <v>600</v>
      </c>
      <c r="G108" s="290">
        <v>0</v>
      </c>
      <c r="H108" s="290">
        <v>600</v>
      </c>
      <c r="I108" s="1"/>
    </row>
    <row r="109" spans="1:9" ht="18" customHeight="1" x14ac:dyDescent="0.25">
      <c r="A109" s="304">
        <f t="shared" si="21"/>
        <v>108</v>
      </c>
      <c r="B109" s="311" t="s">
        <v>233</v>
      </c>
      <c r="C109" s="366">
        <f>ROUND((C73+C74+C75+C82+C83+C84+C85+C86+C92+C101+C103+C104+C105+C106+C107+C108)*(0.062+0.0145),2)</f>
        <v>9674.65</v>
      </c>
      <c r="D109" s="397">
        <v>10000</v>
      </c>
      <c r="E109" s="290">
        <v>9901.3700000000008</v>
      </c>
      <c r="F109" s="290">
        <v>10000</v>
      </c>
      <c r="G109" s="290">
        <v>9980.01</v>
      </c>
      <c r="H109" s="290">
        <v>9300</v>
      </c>
      <c r="I109" s="1"/>
    </row>
    <row r="110" spans="1:9" ht="18" customHeight="1" x14ac:dyDescent="0.25">
      <c r="A110" s="304">
        <f t="shared" si="21"/>
        <v>109</v>
      </c>
      <c r="B110" s="311" t="s">
        <v>65</v>
      </c>
      <c r="C110" s="290">
        <v>2642.55</v>
      </c>
      <c r="D110" s="290">
        <v>3500</v>
      </c>
      <c r="E110" s="290">
        <v>1946.94</v>
      </c>
      <c r="F110" s="290">
        <v>3500</v>
      </c>
      <c r="G110" s="290">
        <v>2075.61</v>
      </c>
      <c r="H110" s="290">
        <v>3500</v>
      </c>
      <c r="I110" s="1"/>
    </row>
    <row r="111" spans="1:9" ht="18" customHeight="1" x14ac:dyDescent="0.25">
      <c r="A111" s="304">
        <f t="shared" si="21"/>
        <v>110</v>
      </c>
      <c r="B111" s="311" t="s">
        <v>66</v>
      </c>
      <c r="C111" s="290">
        <v>641</v>
      </c>
      <c r="D111" s="290">
        <v>500</v>
      </c>
      <c r="E111" s="290">
        <v>1052.51</v>
      </c>
      <c r="F111" s="290">
        <v>500</v>
      </c>
      <c r="G111" s="290">
        <v>287.39999999999998</v>
      </c>
      <c r="H111" s="290">
        <v>500</v>
      </c>
      <c r="I111" s="1"/>
    </row>
    <row r="112" spans="1:9" ht="18" customHeight="1" x14ac:dyDescent="0.25">
      <c r="A112" s="304">
        <f t="shared" si="21"/>
        <v>111</v>
      </c>
      <c r="B112" s="311" t="s">
        <v>67</v>
      </c>
      <c r="C112" s="290">
        <v>0</v>
      </c>
      <c r="D112" s="290">
        <v>660</v>
      </c>
      <c r="E112" s="290">
        <v>0</v>
      </c>
      <c r="F112" s="290">
        <v>660</v>
      </c>
      <c r="G112" s="290">
        <v>0</v>
      </c>
      <c r="H112" s="290">
        <v>660</v>
      </c>
      <c r="I112" s="1"/>
    </row>
    <row r="113" spans="1:9" ht="18" customHeight="1" x14ac:dyDescent="0.25">
      <c r="A113" s="304">
        <f t="shared" si="21"/>
        <v>112</v>
      </c>
      <c r="B113" s="311" t="s">
        <v>234</v>
      </c>
      <c r="C113" s="290">
        <v>0</v>
      </c>
      <c r="D113" s="290">
        <v>0</v>
      </c>
      <c r="E113" s="290">
        <v>300</v>
      </c>
      <c r="F113" s="290">
        <v>1000</v>
      </c>
      <c r="G113" s="290">
        <v>0</v>
      </c>
      <c r="H113" s="290">
        <v>1000</v>
      </c>
      <c r="I113" s="1"/>
    </row>
    <row r="114" spans="1:9" ht="18" customHeight="1" x14ac:dyDescent="0.25">
      <c r="A114" s="304">
        <f t="shared" si="21"/>
        <v>113</v>
      </c>
      <c r="B114" s="355" t="s">
        <v>521</v>
      </c>
      <c r="C114" s="290">
        <v>800</v>
      </c>
      <c r="D114" s="290">
        <v>800</v>
      </c>
      <c r="E114" s="290">
        <v>0</v>
      </c>
      <c r="F114" s="290">
        <v>0</v>
      </c>
      <c r="G114" s="290">
        <v>0</v>
      </c>
      <c r="H114" s="290">
        <v>0</v>
      </c>
      <c r="I114" s="1"/>
    </row>
    <row r="115" spans="1:9" ht="18" customHeight="1" x14ac:dyDescent="0.25">
      <c r="A115" s="304">
        <f t="shared" si="21"/>
        <v>114</v>
      </c>
      <c r="B115" s="311" t="s">
        <v>68</v>
      </c>
      <c r="C115" s="290">
        <v>0</v>
      </c>
      <c r="D115" s="290">
        <v>0</v>
      </c>
      <c r="E115" s="290">
        <v>0</v>
      </c>
      <c r="F115" s="290">
        <v>0</v>
      </c>
      <c r="G115" s="290">
        <v>0</v>
      </c>
      <c r="H115" s="290">
        <v>2000</v>
      </c>
      <c r="I115" s="1"/>
    </row>
    <row r="116" spans="1:9" ht="18" customHeight="1" x14ac:dyDescent="0.25">
      <c r="A116" s="304">
        <f t="shared" si="21"/>
        <v>115</v>
      </c>
      <c r="B116" s="301" t="s">
        <v>69</v>
      </c>
      <c r="C116" s="315">
        <f t="shared" ref="C116:E116" si="35">SUM(C101:C115)</f>
        <v>40510.770000000004</v>
      </c>
      <c r="D116" s="315">
        <f t="shared" ref="D116" si="36">SUM(D101:D115)</f>
        <v>45040.05</v>
      </c>
      <c r="E116" s="315">
        <f t="shared" si="35"/>
        <v>35345.100000000006</v>
      </c>
      <c r="F116" s="315">
        <f t="shared" ref="F116:H116" si="37">SUM(F101:F115)</f>
        <v>49760</v>
      </c>
      <c r="G116" s="315">
        <f t="shared" si="37"/>
        <v>34948.300000000003</v>
      </c>
      <c r="H116" s="315">
        <f t="shared" si="37"/>
        <v>51060</v>
      </c>
      <c r="I116" s="1"/>
    </row>
    <row r="117" spans="1:9" ht="18" customHeight="1" x14ac:dyDescent="0.25">
      <c r="A117" s="304">
        <f t="shared" si="21"/>
        <v>116</v>
      </c>
      <c r="B117" s="311"/>
      <c r="C117" s="384"/>
      <c r="D117" s="384"/>
      <c r="E117" s="384"/>
      <c r="F117" s="384"/>
      <c r="G117" s="384"/>
      <c r="H117" s="384"/>
      <c r="I117" s="1"/>
    </row>
    <row r="118" spans="1:9" ht="18" customHeight="1" x14ac:dyDescent="0.25">
      <c r="A118" s="304">
        <f t="shared" si="21"/>
        <v>117</v>
      </c>
      <c r="B118" s="309" t="s">
        <v>70</v>
      </c>
      <c r="C118" s="384"/>
      <c r="D118" s="384"/>
      <c r="E118" s="384"/>
      <c r="F118" s="384"/>
      <c r="G118" s="384"/>
      <c r="H118" s="384"/>
      <c r="I118" s="1"/>
    </row>
    <row r="119" spans="1:9" ht="18" customHeight="1" x14ac:dyDescent="0.25">
      <c r="A119" s="304">
        <f t="shared" si="21"/>
        <v>118</v>
      </c>
      <c r="B119" s="318" t="s">
        <v>71</v>
      </c>
      <c r="C119" s="291">
        <v>3500</v>
      </c>
      <c r="D119" s="291">
        <v>3500</v>
      </c>
      <c r="E119" s="291">
        <v>2970</v>
      </c>
      <c r="F119" s="291">
        <v>3000</v>
      </c>
      <c r="G119" s="291">
        <v>3375</v>
      </c>
      <c r="H119" s="291">
        <v>2000</v>
      </c>
      <c r="I119" s="1"/>
    </row>
    <row r="120" spans="1:9" ht="18" customHeight="1" x14ac:dyDescent="0.25">
      <c r="A120" s="304">
        <f t="shared" si="21"/>
        <v>119</v>
      </c>
      <c r="B120" s="311" t="s">
        <v>72</v>
      </c>
      <c r="C120" s="290">
        <v>3000</v>
      </c>
      <c r="D120" s="290">
        <v>3000</v>
      </c>
      <c r="E120" s="290">
        <v>3243.81</v>
      </c>
      <c r="F120" s="290">
        <v>3000</v>
      </c>
      <c r="G120" s="290">
        <v>7084.11</v>
      </c>
      <c r="H120" s="290">
        <v>3000</v>
      </c>
      <c r="I120" s="1"/>
    </row>
    <row r="121" spans="1:9" ht="18" customHeight="1" x14ac:dyDescent="0.25">
      <c r="A121" s="304">
        <f t="shared" si="21"/>
        <v>120</v>
      </c>
      <c r="B121" s="311" t="s">
        <v>73</v>
      </c>
      <c r="C121" s="290">
        <v>2983.45</v>
      </c>
      <c r="D121" s="290">
        <v>2700</v>
      </c>
      <c r="E121" s="290">
        <v>2234.85</v>
      </c>
      <c r="F121" s="290">
        <v>2700</v>
      </c>
      <c r="G121" s="290">
        <v>2237.94</v>
      </c>
      <c r="H121" s="290">
        <v>2700</v>
      </c>
      <c r="I121" s="1"/>
    </row>
    <row r="122" spans="1:9" ht="18" customHeight="1" x14ac:dyDescent="0.25">
      <c r="A122" s="304">
        <f t="shared" si="21"/>
        <v>121</v>
      </c>
      <c r="B122" s="311" t="s">
        <v>74</v>
      </c>
      <c r="C122" s="290">
        <v>1500</v>
      </c>
      <c r="D122" s="290">
        <v>1300</v>
      </c>
      <c r="E122" s="290">
        <v>1575.78</v>
      </c>
      <c r="F122" s="290">
        <v>1300</v>
      </c>
      <c r="G122" s="290">
        <v>1174.6199999999999</v>
      </c>
      <c r="H122" s="290">
        <v>1300</v>
      </c>
      <c r="I122" s="1"/>
    </row>
    <row r="123" spans="1:9" ht="18" customHeight="1" x14ac:dyDescent="0.25">
      <c r="A123" s="304">
        <f t="shared" si="21"/>
        <v>122</v>
      </c>
      <c r="B123" s="311" t="s">
        <v>235</v>
      </c>
      <c r="C123" s="290">
        <v>2750</v>
      </c>
      <c r="D123" s="290">
        <v>3250</v>
      </c>
      <c r="E123" s="290">
        <v>1640.2</v>
      </c>
      <c r="F123" s="290">
        <v>3250</v>
      </c>
      <c r="G123" s="290">
        <v>2499.19</v>
      </c>
      <c r="H123" s="290">
        <v>2500</v>
      </c>
      <c r="I123" s="1"/>
    </row>
    <row r="124" spans="1:9" ht="18" customHeight="1" x14ac:dyDescent="0.25">
      <c r="A124" s="304">
        <f t="shared" si="21"/>
        <v>123</v>
      </c>
      <c r="B124" s="311" t="s">
        <v>75</v>
      </c>
      <c r="C124" s="290">
        <v>1500</v>
      </c>
      <c r="D124" s="290">
        <v>1500</v>
      </c>
      <c r="E124" s="290">
        <v>1483.28</v>
      </c>
      <c r="F124" s="290">
        <v>1500</v>
      </c>
      <c r="G124" s="290">
        <v>1047.6400000000001</v>
      </c>
      <c r="H124" s="290">
        <v>1500</v>
      </c>
      <c r="I124" s="1"/>
    </row>
    <row r="125" spans="1:9" ht="18" customHeight="1" x14ac:dyDescent="0.25">
      <c r="A125" s="304">
        <f t="shared" si="21"/>
        <v>124</v>
      </c>
      <c r="B125" s="311" t="s">
        <v>76</v>
      </c>
      <c r="C125" s="290">
        <v>2000</v>
      </c>
      <c r="D125" s="290">
        <v>1500</v>
      </c>
      <c r="E125" s="290">
        <v>1756.62</v>
      </c>
      <c r="F125" s="290">
        <v>1500</v>
      </c>
      <c r="G125" s="290">
        <v>1412.09</v>
      </c>
      <c r="H125" s="290">
        <v>1500</v>
      </c>
      <c r="I125" s="1"/>
    </row>
    <row r="126" spans="1:9" ht="18" customHeight="1" x14ac:dyDescent="0.25">
      <c r="A126" s="304">
        <f t="shared" si="21"/>
        <v>125</v>
      </c>
      <c r="B126" s="311" t="s">
        <v>77</v>
      </c>
      <c r="C126" s="290">
        <v>1600</v>
      </c>
      <c r="D126" s="290">
        <v>1600</v>
      </c>
      <c r="E126" s="290">
        <v>1278.5</v>
      </c>
      <c r="F126" s="290">
        <v>1600</v>
      </c>
      <c r="G126" s="290">
        <v>1537.79</v>
      </c>
      <c r="H126" s="290">
        <v>1600</v>
      </c>
      <c r="I126" s="1"/>
    </row>
    <row r="127" spans="1:9" ht="18" customHeight="1" x14ac:dyDescent="0.25">
      <c r="A127" s="304">
        <f t="shared" si="21"/>
        <v>126</v>
      </c>
      <c r="B127" s="311" t="s">
        <v>78</v>
      </c>
      <c r="C127" s="290">
        <v>7000</v>
      </c>
      <c r="D127" s="290">
        <v>6000</v>
      </c>
      <c r="E127" s="290">
        <v>7302.66</v>
      </c>
      <c r="F127" s="290">
        <v>6000</v>
      </c>
      <c r="G127" s="290">
        <v>10652.39</v>
      </c>
      <c r="H127" s="290">
        <v>2500</v>
      </c>
      <c r="I127" s="1"/>
    </row>
    <row r="128" spans="1:9" ht="18" customHeight="1" x14ac:dyDescent="0.25">
      <c r="A128" s="304">
        <f t="shared" si="21"/>
        <v>127</v>
      </c>
      <c r="B128" s="311" t="s">
        <v>79</v>
      </c>
      <c r="C128" s="290">
        <v>4000</v>
      </c>
      <c r="D128" s="290">
        <v>2750</v>
      </c>
      <c r="E128" s="290">
        <v>4026.9</v>
      </c>
      <c r="F128" s="290">
        <v>2750</v>
      </c>
      <c r="G128" s="290">
        <v>3678.62</v>
      </c>
      <c r="H128" s="290">
        <v>2500</v>
      </c>
      <c r="I128" s="1"/>
    </row>
    <row r="129" spans="1:9" ht="18" customHeight="1" x14ac:dyDescent="0.25">
      <c r="A129" s="304">
        <f t="shared" si="21"/>
        <v>128</v>
      </c>
      <c r="B129" s="323" t="s">
        <v>386</v>
      </c>
      <c r="C129" s="290">
        <v>6500</v>
      </c>
      <c r="D129" s="290">
        <v>5000</v>
      </c>
      <c r="E129" s="290">
        <v>6550.76</v>
      </c>
      <c r="F129" s="290">
        <v>5000</v>
      </c>
      <c r="G129" s="290">
        <v>13860.33</v>
      </c>
      <c r="H129" s="290">
        <v>3500</v>
      </c>
      <c r="I129" s="1"/>
    </row>
    <row r="130" spans="1:9" ht="18" customHeight="1" x14ac:dyDescent="0.25">
      <c r="A130" s="304">
        <f t="shared" ref="A130:A136" si="38">A129+1</f>
        <v>129</v>
      </c>
      <c r="B130" s="311" t="s">
        <v>80</v>
      </c>
      <c r="C130" s="290">
        <v>1825</v>
      </c>
      <c r="D130" s="290">
        <v>1700</v>
      </c>
      <c r="E130" s="290">
        <v>1825.35</v>
      </c>
      <c r="F130" s="290">
        <v>1700</v>
      </c>
      <c r="G130" s="290">
        <v>1458.79</v>
      </c>
      <c r="H130" s="290">
        <v>1700</v>
      </c>
      <c r="I130" s="1"/>
    </row>
    <row r="131" spans="1:9" ht="18" customHeight="1" x14ac:dyDescent="0.25">
      <c r="A131" s="304">
        <f t="shared" si="38"/>
        <v>130</v>
      </c>
      <c r="B131" s="301" t="s">
        <v>81</v>
      </c>
      <c r="C131" s="315">
        <f t="shared" ref="C131:H131" si="39">SUM(C119:C130)</f>
        <v>38158.449999999997</v>
      </c>
      <c r="D131" s="315">
        <f t="shared" si="39"/>
        <v>33800</v>
      </c>
      <c r="E131" s="315">
        <f t="shared" si="39"/>
        <v>35888.71</v>
      </c>
      <c r="F131" s="315">
        <f t="shared" si="39"/>
        <v>33300</v>
      </c>
      <c r="G131" s="315">
        <f t="shared" si="39"/>
        <v>50018.510000000009</v>
      </c>
      <c r="H131" s="315">
        <f t="shared" si="39"/>
        <v>26300</v>
      </c>
      <c r="I131" s="1"/>
    </row>
    <row r="132" spans="1:9" ht="18" customHeight="1" x14ac:dyDescent="0.25">
      <c r="A132" s="304">
        <f t="shared" si="38"/>
        <v>131</v>
      </c>
      <c r="B132" s="311"/>
      <c r="C132" s="384"/>
      <c r="D132" s="384"/>
      <c r="E132" s="384"/>
      <c r="F132" s="384"/>
      <c r="G132" s="384"/>
      <c r="H132" s="384"/>
      <c r="I132" s="1"/>
    </row>
    <row r="133" spans="1:9" ht="18" customHeight="1" x14ac:dyDescent="0.25">
      <c r="A133" s="304">
        <f t="shared" si="38"/>
        <v>132</v>
      </c>
      <c r="B133" s="309" t="s">
        <v>377</v>
      </c>
      <c r="C133" s="408"/>
      <c r="D133" s="384"/>
      <c r="E133" s="384"/>
      <c r="F133" s="384"/>
      <c r="G133" s="384"/>
      <c r="H133" s="384"/>
      <c r="I133" s="1"/>
    </row>
    <row r="134" spans="1:9" ht="18" customHeight="1" x14ac:dyDescent="0.25">
      <c r="A134" s="304">
        <f t="shared" si="38"/>
        <v>133</v>
      </c>
      <c r="B134" s="328" t="s">
        <v>211</v>
      </c>
      <c r="C134" s="291">
        <v>20000</v>
      </c>
      <c r="D134" s="291">
        <v>14000</v>
      </c>
      <c r="E134" s="291">
        <v>24431.73</v>
      </c>
      <c r="F134" s="291">
        <v>14000</v>
      </c>
      <c r="G134" s="291">
        <v>2009.08</v>
      </c>
      <c r="H134" s="291">
        <v>14000</v>
      </c>
      <c r="I134" s="1"/>
    </row>
    <row r="135" spans="1:9" ht="18" customHeight="1" x14ac:dyDescent="0.25">
      <c r="A135" s="304">
        <f t="shared" si="38"/>
        <v>134</v>
      </c>
      <c r="B135" s="311" t="s">
        <v>49</v>
      </c>
      <c r="C135" s="290">
        <v>3500</v>
      </c>
      <c r="D135" s="290">
        <v>4000</v>
      </c>
      <c r="E135" s="290">
        <v>3101</v>
      </c>
      <c r="F135" s="290">
        <v>5000</v>
      </c>
      <c r="G135" s="290">
        <v>2436</v>
      </c>
      <c r="H135" s="290">
        <v>5000</v>
      </c>
      <c r="I135" s="1"/>
    </row>
    <row r="136" spans="1:9" ht="18" customHeight="1" x14ac:dyDescent="0.25">
      <c r="A136" s="304">
        <f t="shared" si="38"/>
        <v>135</v>
      </c>
      <c r="B136" s="301" t="s">
        <v>82</v>
      </c>
      <c r="C136" s="315">
        <f t="shared" ref="C136:E136" si="40">SUM(C134:C135)</f>
        <v>23500</v>
      </c>
      <c r="D136" s="315">
        <f t="shared" ref="D136" si="41">SUM(D134:D135)</f>
        <v>18000</v>
      </c>
      <c r="E136" s="315">
        <f t="shared" si="40"/>
        <v>27532.73</v>
      </c>
      <c r="F136" s="315">
        <f t="shared" ref="F136:H136" si="42">SUM(F134:F135)</f>
        <v>19000</v>
      </c>
      <c r="G136" s="315">
        <f t="shared" si="42"/>
        <v>4445.08</v>
      </c>
      <c r="H136" s="315">
        <f t="shared" si="42"/>
        <v>19000</v>
      </c>
      <c r="I136" s="1"/>
    </row>
    <row r="137" spans="1:9" ht="18" customHeight="1" x14ac:dyDescent="0.25">
      <c r="A137" s="304">
        <f t="shared" ref="A137:A187" si="43">A136+1</f>
        <v>136</v>
      </c>
      <c r="B137" s="333"/>
      <c r="C137" s="384"/>
      <c r="D137" s="384"/>
      <c r="E137" s="384"/>
      <c r="F137" s="384"/>
      <c r="G137" s="384"/>
      <c r="H137" s="384"/>
      <c r="I137" s="1"/>
    </row>
    <row r="138" spans="1:9" ht="18" customHeight="1" x14ac:dyDescent="0.25">
      <c r="A138" s="304">
        <f t="shared" si="43"/>
        <v>137</v>
      </c>
      <c r="B138" s="309" t="s">
        <v>83</v>
      </c>
      <c r="C138" s="384"/>
      <c r="D138" s="384"/>
      <c r="E138" s="384"/>
      <c r="F138" s="384"/>
      <c r="G138" s="384"/>
      <c r="H138" s="384"/>
      <c r="I138" s="1"/>
    </row>
    <row r="139" spans="1:9" ht="18" customHeight="1" x14ac:dyDescent="0.25">
      <c r="A139" s="304">
        <f t="shared" si="43"/>
        <v>138</v>
      </c>
      <c r="B139" s="318" t="s">
        <v>84</v>
      </c>
      <c r="C139" s="289">
        <v>15162.92</v>
      </c>
      <c r="D139" s="289">
        <v>18284.189999999999</v>
      </c>
      <c r="E139" s="291">
        <v>16727.759999999998</v>
      </c>
      <c r="F139" s="289">
        <v>19000</v>
      </c>
      <c r="G139" s="291">
        <v>15680</v>
      </c>
      <c r="H139" s="291">
        <v>19000</v>
      </c>
      <c r="I139" s="1"/>
    </row>
    <row r="140" spans="1:9" ht="18" customHeight="1" x14ac:dyDescent="0.25">
      <c r="A140" s="304">
        <f t="shared" si="43"/>
        <v>139</v>
      </c>
      <c r="B140" s="311" t="s">
        <v>85</v>
      </c>
      <c r="C140" s="319">
        <v>8244</v>
      </c>
      <c r="D140" s="319">
        <v>8244</v>
      </c>
      <c r="E140" s="290">
        <v>0</v>
      </c>
      <c r="F140" s="319">
        <v>9160</v>
      </c>
      <c r="G140" s="290">
        <v>19104</v>
      </c>
      <c r="H140" s="290">
        <v>9944</v>
      </c>
      <c r="I140" s="1"/>
    </row>
    <row r="141" spans="1:9" ht="18" customHeight="1" x14ac:dyDescent="0.25">
      <c r="A141" s="304">
        <f t="shared" si="43"/>
        <v>140</v>
      </c>
      <c r="B141" s="311" t="s">
        <v>86</v>
      </c>
      <c r="C141" s="319">
        <v>2376</v>
      </c>
      <c r="D141" s="319">
        <v>2304</v>
      </c>
      <c r="E141" s="290">
        <v>2233</v>
      </c>
      <c r="F141" s="319">
        <v>2233</v>
      </c>
      <c r="G141" s="290">
        <v>2190</v>
      </c>
      <c r="H141" s="290">
        <v>2053</v>
      </c>
      <c r="I141" s="1"/>
    </row>
    <row r="142" spans="1:9" ht="18" customHeight="1" x14ac:dyDescent="0.25">
      <c r="A142" s="304">
        <f t="shared" si="43"/>
        <v>141</v>
      </c>
      <c r="B142" s="311" t="s">
        <v>87</v>
      </c>
      <c r="C142" s="319">
        <v>1539</v>
      </c>
      <c r="D142" s="319">
        <v>1493</v>
      </c>
      <c r="E142" s="290">
        <v>1447</v>
      </c>
      <c r="F142" s="319">
        <v>1447</v>
      </c>
      <c r="G142" s="290">
        <v>1383</v>
      </c>
      <c r="H142" s="290">
        <v>1383</v>
      </c>
      <c r="I142" s="1"/>
    </row>
    <row r="143" spans="1:9" ht="18" customHeight="1" x14ac:dyDescent="0.25">
      <c r="A143" s="304">
        <f t="shared" si="43"/>
        <v>142</v>
      </c>
      <c r="B143" s="301" t="s">
        <v>88</v>
      </c>
      <c r="C143" s="315">
        <f t="shared" ref="C143" si="44">SUM(C139:C142)</f>
        <v>27321.919999999998</v>
      </c>
      <c r="D143" s="315">
        <f t="shared" ref="D143" si="45">SUM(D139:D142)</f>
        <v>30325.19</v>
      </c>
      <c r="E143" s="315">
        <f>SUM(E139:E142)</f>
        <v>20407.759999999998</v>
      </c>
      <c r="F143" s="315">
        <f t="shared" ref="F143" si="46">SUM(F139:F142)</f>
        <v>31840</v>
      </c>
      <c r="G143" s="315">
        <f>SUM(G139:G142)</f>
        <v>38357</v>
      </c>
      <c r="H143" s="315">
        <f>SUM(H139:H142)</f>
        <v>32380</v>
      </c>
      <c r="I143" s="1"/>
    </row>
    <row r="144" spans="1:9" ht="18" customHeight="1" x14ac:dyDescent="0.25">
      <c r="A144" s="304">
        <f t="shared" si="43"/>
        <v>143</v>
      </c>
      <c r="B144" s="311"/>
      <c r="C144" s="384"/>
      <c r="D144" s="384"/>
      <c r="E144" s="384"/>
      <c r="F144" s="384"/>
      <c r="G144" s="384"/>
      <c r="H144" s="384"/>
      <c r="I144" s="1"/>
    </row>
    <row r="145" spans="1:9" ht="18" customHeight="1" x14ac:dyDescent="0.25">
      <c r="A145" s="304">
        <f t="shared" si="43"/>
        <v>144</v>
      </c>
      <c r="B145" s="309" t="s">
        <v>89</v>
      </c>
      <c r="C145" s="384"/>
      <c r="D145" s="384"/>
      <c r="E145" s="384"/>
      <c r="F145" s="384"/>
      <c r="G145" s="384"/>
      <c r="H145" s="384"/>
      <c r="I145" s="1"/>
    </row>
    <row r="146" spans="1:9" ht="18" customHeight="1" x14ac:dyDescent="0.25">
      <c r="A146" s="304">
        <f t="shared" si="43"/>
        <v>145</v>
      </c>
      <c r="B146" s="318" t="s">
        <v>236</v>
      </c>
      <c r="C146" s="289">
        <v>500</v>
      </c>
      <c r="D146" s="289">
        <v>500</v>
      </c>
      <c r="E146" s="291">
        <v>0</v>
      </c>
      <c r="F146" s="289">
        <v>500</v>
      </c>
      <c r="G146" s="291">
        <v>225</v>
      </c>
      <c r="H146" s="291">
        <v>300</v>
      </c>
      <c r="I146" s="1"/>
    </row>
    <row r="147" spans="1:9" ht="18" customHeight="1" x14ac:dyDescent="0.25">
      <c r="A147" s="304">
        <f t="shared" si="43"/>
        <v>146</v>
      </c>
      <c r="B147" s="311" t="s">
        <v>237</v>
      </c>
      <c r="C147" s="319">
        <v>500</v>
      </c>
      <c r="D147" s="319">
        <v>0</v>
      </c>
      <c r="E147" s="290">
        <v>452.72</v>
      </c>
      <c r="F147" s="319">
        <v>2000</v>
      </c>
      <c r="G147" s="290">
        <v>17.5</v>
      </c>
      <c r="H147" s="290">
        <v>2000</v>
      </c>
      <c r="I147" s="1"/>
    </row>
    <row r="148" spans="1:9" ht="18" customHeight="1" x14ac:dyDescent="0.25">
      <c r="A148" s="304">
        <f t="shared" si="43"/>
        <v>147</v>
      </c>
      <c r="B148" s="311" t="s">
        <v>73</v>
      </c>
      <c r="C148" s="319">
        <v>2263.5</v>
      </c>
      <c r="D148" s="319">
        <v>1900</v>
      </c>
      <c r="E148" s="290">
        <v>1612.19</v>
      </c>
      <c r="F148" s="319">
        <v>2700</v>
      </c>
      <c r="G148" s="290">
        <v>544.14</v>
      </c>
      <c r="H148" s="290">
        <v>2700</v>
      </c>
      <c r="I148" s="1"/>
    </row>
    <row r="149" spans="1:9" ht="18" customHeight="1" x14ac:dyDescent="0.25">
      <c r="A149" s="304">
        <f t="shared" si="43"/>
        <v>148</v>
      </c>
      <c r="B149" s="311" t="s">
        <v>90</v>
      </c>
      <c r="C149" s="319">
        <v>850</v>
      </c>
      <c r="D149" s="319">
        <v>750</v>
      </c>
      <c r="E149" s="290">
        <v>770.25</v>
      </c>
      <c r="F149" s="319">
        <v>750</v>
      </c>
      <c r="G149" s="290">
        <v>616.85</v>
      </c>
      <c r="H149" s="290">
        <v>750</v>
      </c>
      <c r="I149" s="1"/>
    </row>
    <row r="150" spans="1:9" ht="18" customHeight="1" x14ac:dyDescent="0.25">
      <c r="A150" s="304">
        <f t="shared" si="43"/>
        <v>149</v>
      </c>
      <c r="B150" s="311" t="s">
        <v>91</v>
      </c>
      <c r="C150" s="319">
        <v>100</v>
      </c>
      <c r="D150" s="319">
        <v>200</v>
      </c>
      <c r="E150" s="290">
        <v>289.26</v>
      </c>
      <c r="F150" s="319">
        <v>200</v>
      </c>
      <c r="G150" s="290">
        <v>55.32</v>
      </c>
      <c r="H150" s="290">
        <v>200</v>
      </c>
      <c r="I150" s="1"/>
    </row>
    <row r="151" spans="1:9" ht="18" customHeight="1" x14ac:dyDescent="0.25">
      <c r="A151" s="304">
        <f t="shared" si="43"/>
        <v>150</v>
      </c>
      <c r="B151" s="311" t="s">
        <v>92</v>
      </c>
      <c r="C151" s="319">
        <v>500</v>
      </c>
      <c r="D151" s="319">
        <v>5000</v>
      </c>
      <c r="E151" s="290">
        <v>5577.66</v>
      </c>
      <c r="F151" s="319">
        <v>4000</v>
      </c>
      <c r="G151" s="290">
        <v>3564.54</v>
      </c>
      <c r="H151" s="290">
        <v>3000</v>
      </c>
      <c r="I151" s="1"/>
    </row>
    <row r="152" spans="1:9" ht="18" customHeight="1" x14ac:dyDescent="0.25">
      <c r="A152" s="304">
        <f t="shared" si="43"/>
        <v>151</v>
      </c>
      <c r="B152" s="301" t="s">
        <v>93</v>
      </c>
      <c r="C152" s="315">
        <f t="shared" ref="C152" si="47">SUM(C146:C151)</f>
        <v>4713.5</v>
      </c>
      <c r="D152" s="315">
        <f t="shared" ref="D152" si="48">SUM(D146:D151)</f>
        <v>8350</v>
      </c>
      <c r="E152" s="315">
        <f>SUM(E146:E151)</f>
        <v>8702.08</v>
      </c>
      <c r="F152" s="315">
        <f t="shared" ref="F152" si="49">SUM(F146:F151)</f>
        <v>10150</v>
      </c>
      <c r="G152" s="315">
        <f>SUM(G146:G151)</f>
        <v>5023.3500000000004</v>
      </c>
      <c r="H152" s="315">
        <f>SUM(H146:H151)</f>
        <v>8950</v>
      </c>
      <c r="I152" s="1"/>
    </row>
    <row r="153" spans="1:9" ht="18" customHeight="1" x14ac:dyDescent="0.25">
      <c r="A153" s="304">
        <f t="shared" si="43"/>
        <v>152</v>
      </c>
      <c r="B153" s="311"/>
      <c r="C153" s="384"/>
      <c r="D153" s="384"/>
      <c r="E153" s="384"/>
      <c r="F153" s="384"/>
      <c r="G153" s="384"/>
      <c r="H153" s="384"/>
      <c r="I153" s="1"/>
    </row>
    <row r="154" spans="1:9" ht="18" customHeight="1" x14ac:dyDescent="0.25">
      <c r="A154" s="304">
        <f t="shared" si="43"/>
        <v>153</v>
      </c>
      <c r="B154" s="309" t="s">
        <v>94</v>
      </c>
      <c r="C154" s="384"/>
      <c r="D154" s="384"/>
      <c r="E154" s="384"/>
      <c r="F154" s="384"/>
      <c r="G154" s="384"/>
      <c r="H154" s="384"/>
      <c r="I154" s="1"/>
    </row>
    <row r="155" spans="1:9" ht="18" customHeight="1" x14ac:dyDescent="0.25">
      <c r="A155" s="304">
        <f t="shared" si="43"/>
        <v>154</v>
      </c>
      <c r="B155" s="318" t="s">
        <v>95</v>
      </c>
      <c r="C155" s="291">
        <v>0</v>
      </c>
      <c r="D155" s="291">
        <v>0</v>
      </c>
      <c r="E155" s="291">
        <v>0</v>
      </c>
      <c r="F155" s="291">
        <v>1500</v>
      </c>
      <c r="G155" s="291">
        <v>0</v>
      </c>
      <c r="H155" s="291">
        <v>1500</v>
      </c>
      <c r="I155" s="1"/>
    </row>
    <row r="156" spans="1:9" ht="18" customHeight="1" x14ac:dyDescent="0.25">
      <c r="A156" s="304">
        <f t="shared" si="43"/>
        <v>155</v>
      </c>
      <c r="B156" s="311" t="s">
        <v>96</v>
      </c>
      <c r="C156" s="290">
        <v>754.5</v>
      </c>
      <c r="D156" s="290">
        <v>0</v>
      </c>
      <c r="E156" s="290">
        <v>475.84</v>
      </c>
      <c r="F156" s="290">
        <v>0</v>
      </c>
      <c r="G156" s="290">
        <v>162.33000000000001</v>
      </c>
      <c r="H156" s="290">
        <v>0</v>
      </c>
      <c r="I156" s="1"/>
    </row>
    <row r="157" spans="1:9" ht="18" customHeight="1" x14ac:dyDescent="0.25">
      <c r="A157" s="304">
        <f t="shared" si="43"/>
        <v>156</v>
      </c>
      <c r="B157" s="311" t="s">
        <v>97</v>
      </c>
      <c r="C157" s="290">
        <v>300</v>
      </c>
      <c r="D157" s="290">
        <v>0</v>
      </c>
      <c r="E157" s="290">
        <v>299.81</v>
      </c>
      <c r="F157" s="290">
        <v>0</v>
      </c>
      <c r="G157" s="290">
        <v>368.2</v>
      </c>
      <c r="H157" s="290">
        <v>0</v>
      </c>
      <c r="I157" s="1"/>
    </row>
    <row r="158" spans="1:9" ht="18" customHeight="1" x14ac:dyDescent="0.25">
      <c r="A158" s="304">
        <f t="shared" si="43"/>
        <v>157</v>
      </c>
      <c r="B158" s="301" t="s">
        <v>98</v>
      </c>
      <c r="C158" s="315">
        <f t="shared" ref="C158:H158" si="50">SUM(C155:C157)</f>
        <v>1054.5</v>
      </c>
      <c r="D158" s="315">
        <f t="shared" si="50"/>
        <v>0</v>
      </c>
      <c r="E158" s="315">
        <f t="shared" si="50"/>
        <v>775.65</v>
      </c>
      <c r="F158" s="315">
        <f t="shared" si="50"/>
        <v>1500</v>
      </c>
      <c r="G158" s="315">
        <f t="shared" si="50"/>
        <v>530.53</v>
      </c>
      <c r="H158" s="315">
        <f t="shared" si="50"/>
        <v>1500</v>
      </c>
      <c r="I158" s="1"/>
    </row>
    <row r="159" spans="1:9" ht="18" customHeight="1" x14ac:dyDescent="0.25">
      <c r="A159" s="304">
        <f t="shared" si="43"/>
        <v>158</v>
      </c>
      <c r="B159" s="333"/>
      <c r="C159" s="384"/>
      <c r="D159" s="384"/>
      <c r="E159" s="384"/>
      <c r="F159" s="384"/>
      <c r="G159" s="384"/>
      <c r="H159" s="384"/>
      <c r="I159" s="1"/>
    </row>
    <row r="160" spans="1:9" ht="18" customHeight="1" x14ac:dyDescent="0.25">
      <c r="A160" s="304">
        <f t="shared" si="43"/>
        <v>159</v>
      </c>
      <c r="B160" s="309" t="s">
        <v>99</v>
      </c>
      <c r="C160" s="384"/>
      <c r="D160" s="384"/>
      <c r="E160" s="384"/>
      <c r="F160" s="384"/>
      <c r="G160" s="384"/>
      <c r="H160" s="384"/>
      <c r="I160" s="1"/>
    </row>
    <row r="161" spans="1:9" ht="18" customHeight="1" x14ac:dyDescent="0.25">
      <c r="A161" s="304">
        <f t="shared" si="43"/>
        <v>160</v>
      </c>
      <c r="B161" s="318" t="s">
        <v>100</v>
      </c>
      <c r="C161" s="289">
        <v>2000</v>
      </c>
      <c r="D161" s="289">
        <v>3000</v>
      </c>
      <c r="E161" s="291">
        <v>1749.99</v>
      </c>
      <c r="F161" s="289">
        <v>2500</v>
      </c>
      <c r="G161" s="291">
        <v>714.28</v>
      </c>
      <c r="H161" s="291">
        <v>2500</v>
      </c>
      <c r="I161" s="1"/>
    </row>
    <row r="162" spans="1:9" ht="18" customHeight="1" x14ac:dyDescent="0.25">
      <c r="A162" s="304">
        <f t="shared" si="43"/>
        <v>161</v>
      </c>
      <c r="B162" s="311" t="s">
        <v>238</v>
      </c>
      <c r="C162" s="319">
        <v>50</v>
      </c>
      <c r="D162" s="319">
        <v>50</v>
      </c>
      <c r="E162" s="290">
        <v>22.86</v>
      </c>
      <c r="F162" s="319">
        <v>50</v>
      </c>
      <c r="G162" s="290">
        <v>42.28</v>
      </c>
      <c r="H162" s="290">
        <v>25</v>
      </c>
      <c r="I162" s="1"/>
    </row>
    <row r="163" spans="1:9" ht="18" customHeight="1" x14ac:dyDescent="0.25">
      <c r="A163" s="304">
        <f t="shared" si="43"/>
        <v>162</v>
      </c>
      <c r="B163" s="311" t="s">
        <v>239</v>
      </c>
      <c r="C163" s="319">
        <v>2000</v>
      </c>
      <c r="D163" s="319">
        <v>2000</v>
      </c>
      <c r="E163" s="290">
        <v>2413.1799999999998</v>
      </c>
      <c r="F163" s="319">
        <v>2000</v>
      </c>
      <c r="G163" s="290">
        <v>1258</v>
      </c>
      <c r="H163" s="290">
        <v>1750</v>
      </c>
      <c r="I163" s="1"/>
    </row>
    <row r="164" spans="1:9" ht="18" customHeight="1" x14ac:dyDescent="0.25">
      <c r="A164" s="304">
        <f t="shared" si="43"/>
        <v>163</v>
      </c>
      <c r="B164" s="311" t="s">
        <v>101</v>
      </c>
      <c r="C164" s="319">
        <v>2500</v>
      </c>
      <c r="D164" s="319">
        <v>2500</v>
      </c>
      <c r="E164" s="290">
        <v>2245.1</v>
      </c>
      <c r="F164" s="319">
        <v>2500</v>
      </c>
      <c r="G164" s="290">
        <v>2992.25</v>
      </c>
      <c r="H164" s="290">
        <v>2500</v>
      </c>
      <c r="I164" s="1"/>
    </row>
    <row r="165" spans="1:9" ht="18" customHeight="1" x14ac:dyDescent="0.25">
      <c r="A165" s="304">
        <f t="shared" si="43"/>
        <v>164</v>
      </c>
      <c r="B165" s="312" t="s">
        <v>457</v>
      </c>
      <c r="C165" s="319">
        <v>2000</v>
      </c>
      <c r="D165" s="319">
        <v>500</v>
      </c>
      <c r="E165" s="290">
        <v>1454.6</v>
      </c>
      <c r="F165" s="319">
        <v>0</v>
      </c>
      <c r="G165" s="290">
        <v>300.52999999999997</v>
      </c>
      <c r="H165" s="290">
        <v>0</v>
      </c>
      <c r="I165" s="1"/>
    </row>
    <row r="166" spans="1:9" ht="18" customHeight="1" x14ac:dyDescent="0.25">
      <c r="A166" s="304">
        <f t="shared" si="43"/>
        <v>165</v>
      </c>
      <c r="B166" s="311" t="s">
        <v>102</v>
      </c>
      <c r="C166" s="319">
        <v>1500</v>
      </c>
      <c r="D166" s="319">
        <v>1000</v>
      </c>
      <c r="E166" s="290">
        <v>1407.89</v>
      </c>
      <c r="F166" s="319">
        <v>1000</v>
      </c>
      <c r="G166" s="290">
        <v>1274.6500000000001</v>
      </c>
      <c r="H166" s="290">
        <v>1000</v>
      </c>
      <c r="I166" s="1"/>
    </row>
    <row r="167" spans="1:9" ht="18" customHeight="1" x14ac:dyDescent="0.25">
      <c r="A167" s="304">
        <f t="shared" si="43"/>
        <v>166</v>
      </c>
      <c r="B167" s="311" t="s">
        <v>240</v>
      </c>
      <c r="C167" s="319">
        <v>350</v>
      </c>
      <c r="D167" s="319">
        <v>350</v>
      </c>
      <c r="E167" s="290">
        <v>288.23</v>
      </c>
      <c r="F167" s="319">
        <v>300</v>
      </c>
      <c r="G167" s="290">
        <v>149.96</v>
      </c>
      <c r="H167" s="290">
        <v>250</v>
      </c>
      <c r="I167" s="1"/>
    </row>
    <row r="168" spans="1:9" ht="18" customHeight="1" x14ac:dyDescent="0.25">
      <c r="A168" s="304">
        <f t="shared" si="43"/>
        <v>167</v>
      </c>
      <c r="B168" s="311" t="s">
        <v>103</v>
      </c>
      <c r="C168" s="319">
        <v>500</v>
      </c>
      <c r="D168" s="319">
        <v>500</v>
      </c>
      <c r="E168" s="290">
        <v>0</v>
      </c>
      <c r="F168" s="319">
        <v>500</v>
      </c>
      <c r="G168" s="290">
        <v>0</v>
      </c>
      <c r="H168" s="290">
        <v>500</v>
      </c>
      <c r="I168" s="1"/>
    </row>
    <row r="169" spans="1:9" ht="18" customHeight="1" x14ac:dyDescent="0.25">
      <c r="A169" s="304">
        <f t="shared" si="43"/>
        <v>168</v>
      </c>
      <c r="B169" s="301" t="s">
        <v>212</v>
      </c>
      <c r="C169" s="315">
        <f t="shared" ref="C169:E169" si="51">SUM(C161:C168)</f>
        <v>10900</v>
      </c>
      <c r="D169" s="315">
        <f t="shared" ref="D169" si="52">SUM(D161:D168)</f>
        <v>9900</v>
      </c>
      <c r="E169" s="315">
        <f t="shared" si="51"/>
        <v>9581.8499999999985</v>
      </c>
      <c r="F169" s="315">
        <f t="shared" ref="F169:H169" si="53">SUM(F161:F168)</f>
        <v>8850</v>
      </c>
      <c r="G169" s="315">
        <f t="shared" si="53"/>
        <v>6731.95</v>
      </c>
      <c r="H169" s="315">
        <f t="shared" si="53"/>
        <v>8525</v>
      </c>
      <c r="I169" s="1"/>
    </row>
    <row r="170" spans="1:9" ht="18" customHeight="1" x14ac:dyDescent="0.25">
      <c r="A170" s="304">
        <f t="shared" si="43"/>
        <v>169</v>
      </c>
      <c r="B170" s="333"/>
      <c r="C170" s="410"/>
      <c r="D170" s="405"/>
      <c r="E170" s="383"/>
      <c r="F170" s="406"/>
      <c r="G170" s="306"/>
      <c r="H170" s="306"/>
      <c r="I170" s="1"/>
    </row>
    <row r="171" spans="1:9" ht="18" customHeight="1" x14ac:dyDescent="0.25">
      <c r="A171" s="304">
        <f t="shared" si="43"/>
        <v>170</v>
      </c>
      <c r="B171" s="309" t="s">
        <v>104</v>
      </c>
      <c r="C171" s="410"/>
      <c r="D171" s="405"/>
      <c r="E171" s="383"/>
      <c r="F171" s="406"/>
      <c r="G171" s="306"/>
      <c r="H171" s="306"/>
      <c r="I171" s="1"/>
    </row>
    <row r="172" spans="1:9" ht="18" customHeight="1" x14ac:dyDescent="0.25">
      <c r="A172" s="304">
        <f t="shared" si="43"/>
        <v>171</v>
      </c>
      <c r="B172" s="318" t="s">
        <v>105</v>
      </c>
      <c r="C172" s="403">
        <v>1500</v>
      </c>
      <c r="D172" s="289">
        <v>1000</v>
      </c>
      <c r="E172" s="356">
        <v>2580.36</v>
      </c>
      <c r="F172" s="289">
        <v>9000</v>
      </c>
      <c r="G172" s="356">
        <v>3602.98</v>
      </c>
      <c r="H172" s="356">
        <v>1500</v>
      </c>
      <c r="I172" s="1"/>
    </row>
    <row r="173" spans="1:9" ht="18" customHeight="1" x14ac:dyDescent="0.25">
      <c r="A173" s="304">
        <f t="shared" si="43"/>
        <v>172</v>
      </c>
      <c r="B173" s="311" t="s">
        <v>106</v>
      </c>
      <c r="C173" s="404">
        <v>1300</v>
      </c>
      <c r="D173" s="319">
        <v>350</v>
      </c>
      <c r="E173" s="357">
        <v>0</v>
      </c>
      <c r="F173" s="319">
        <v>350</v>
      </c>
      <c r="G173" s="357">
        <v>0</v>
      </c>
      <c r="H173" s="357">
        <v>300</v>
      </c>
      <c r="I173" s="1"/>
    </row>
    <row r="174" spans="1:9" ht="18" customHeight="1" x14ac:dyDescent="0.25">
      <c r="A174" s="304">
        <f t="shared" si="43"/>
        <v>173</v>
      </c>
      <c r="B174" s="311" t="s">
        <v>73</v>
      </c>
      <c r="C174" s="404">
        <v>20055</v>
      </c>
      <c r="D174" s="319">
        <v>19100</v>
      </c>
      <c r="E174" s="357">
        <v>16969</v>
      </c>
      <c r="F174" s="319">
        <v>17500</v>
      </c>
      <c r="G174" s="357">
        <v>16620.66</v>
      </c>
      <c r="H174" s="357">
        <v>18000</v>
      </c>
      <c r="I174" s="1"/>
    </row>
    <row r="175" spans="1:9" ht="18" customHeight="1" x14ac:dyDescent="0.25">
      <c r="A175" s="304">
        <f t="shared" si="43"/>
        <v>174</v>
      </c>
      <c r="B175" s="407" t="s">
        <v>543</v>
      </c>
      <c r="C175" s="404">
        <v>1400</v>
      </c>
      <c r="D175" s="319">
        <v>1400</v>
      </c>
      <c r="E175" s="357">
        <v>1124.26</v>
      </c>
      <c r="F175" s="319">
        <v>1300</v>
      </c>
      <c r="G175" s="357">
        <v>711.69</v>
      </c>
      <c r="H175" s="357">
        <v>1200</v>
      </c>
      <c r="I175" s="1"/>
    </row>
    <row r="176" spans="1:9" ht="18" customHeight="1" x14ac:dyDescent="0.25">
      <c r="A176" s="304">
        <f t="shared" si="43"/>
        <v>175</v>
      </c>
      <c r="B176" s="311" t="s">
        <v>107</v>
      </c>
      <c r="C176" s="404">
        <v>1400</v>
      </c>
      <c r="D176" s="319">
        <v>1400</v>
      </c>
      <c r="E176" s="357">
        <v>1124.26</v>
      </c>
      <c r="F176" s="319">
        <v>1100</v>
      </c>
      <c r="G176" s="357">
        <v>2923.62</v>
      </c>
      <c r="H176" s="357">
        <v>1200</v>
      </c>
      <c r="I176" s="1"/>
    </row>
    <row r="177" spans="1:9" ht="18" customHeight="1" x14ac:dyDescent="0.25">
      <c r="A177" s="304">
        <f t="shared" si="43"/>
        <v>176</v>
      </c>
      <c r="B177" s="312" t="s">
        <v>458</v>
      </c>
      <c r="C177" s="317">
        <v>0</v>
      </c>
      <c r="D177" s="319">
        <v>0</v>
      </c>
      <c r="E177" s="357">
        <v>0</v>
      </c>
      <c r="F177" s="319">
        <v>0</v>
      </c>
      <c r="G177" s="357">
        <v>896.68</v>
      </c>
      <c r="H177" s="357">
        <v>0</v>
      </c>
      <c r="I177" s="1"/>
    </row>
    <row r="178" spans="1:9" ht="18" customHeight="1" x14ac:dyDescent="0.25">
      <c r="A178" s="304">
        <f t="shared" si="43"/>
        <v>177</v>
      </c>
      <c r="B178" s="311" t="s">
        <v>108</v>
      </c>
      <c r="C178" s="404">
        <v>3000</v>
      </c>
      <c r="D178" s="319">
        <v>3000</v>
      </c>
      <c r="E178" s="357">
        <v>2081.1999999999998</v>
      </c>
      <c r="F178" s="319">
        <v>3000</v>
      </c>
      <c r="G178" s="357">
        <v>111.26</v>
      </c>
      <c r="H178" s="357">
        <v>3000</v>
      </c>
      <c r="I178" s="1"/>
    </row>
    <row r="179" spans="1:9" ht="18" customHeight="1" x14ac:dyDescent="0.25">
      <c r="A179" s="304">
        <f t="shared" si="43"/>
        <v>178</v>
      </c>
      <c r="B179" s="311" t="s">
        <v>109</v>
      </c>
      <c r="C179" s="404">
        <v>1085</v>
      </c>
      <c r="D179" s="319">
        <v>1085</v>
      </c>
      <c r="E179" s="357">
        <v>1432.54</v>
      </c>
      <c r="F179" s="319">
        <v>985</v>
      </c>
      <c r="G179" s="357">
        <v>783</v>
      </c>
      <c r="H179" s="357">
        <v>875</v>
      </c>
      <c r="I179" s="1"/>
    </row>
    <row r="180" spans="1:9" ht="18" customHeight="1" x14ac:dyDescent="0.25">
      <c r="A180" s="304">
        <f t="shared" si="43"/>
        <v>179</v>
      </c>
      <c r="B180" s="311" t="s">
        <v>110</v>
      </c>
      <c r="C180" s="404">
        <v>100</v>
      </c>
      <c r="D180" s="319">
        <v>100</v>
      </c>
      <c r="E180" s="357">
        <v>0</v>
      </c>
      <c r="F180" s="319">
        <v>500</v>
      </c>
      <c r="G180" s="357">
        <v>0</v>
      </c>
      <c r="H180" s="357">
        <v>500</v>
      </c>
      <c r="I180" s="1"/>
    </row>
    <row r="181" spans="1:9" ht="18" customHeight="1" x14ac:dyDescent="0.25">
      <c r="A181" s="304">
        <f t="shared" si="43"/>
        <v>180</v>
      </c>
      <c r="B181" s="311" t="s">
        <v>111</v>
      </c>
      <c r="C181" s="404">
        <v>100</v>
      </c>
      <c r="D181" s="319">
        <v>100</v>
      </c>
      <c r="E181" s="357">
        <v>0</v>
      </c>
      <c r="F181" s="319">
        <v>50</v>
      </c>
      <c r="G181" s="357">
        <v>0</v>
      </c>
      <c r="H181" s="357">
        <v>200</v>
      </c>
      <c r="I181" s="1"/>
    </row>
    <row r="182" spans="1:9" ht="18" customHeight="1" x14ac:dyDescent="0.25">
      <c r="A182" s="304">
        <f t="shared" si="43"/>
        <v>181</v>
      </c>
      <c r="B182" s="354" t="s">
        <v>351</v>
      </c>
      <c r="C182" s="404">
        <v>0</v>
      </c>
      <c r="D182" s="319">
        <v>0</v>
      </c>
      <c r="E182" s="357">
        <v>0</v>
      </c>
      <c r="F182" s="319">
        <v>0</v>
      </c>
      <c r="G182" s="357">
        <v>809</v>
      </c>
      <c r="H182" s="357">
        <v>0</v>
      </c>
      <c r="I182" s="1"/>
    </row>
    <row r="183" spans="1:9" ht="18" customHeight="1" x14ac:dyDescent="0.25">
      <c r="A183" s="304">
        <f t="shared" si="43"/>
        <v>182</v>
      </c>
      <c r="B183" s="311" t="s">
        <v>112</v>
      </c>
      <c r="C183" s="404">
        <v>500</v>
      </c>
      <c r="D183" s="319">
        <v>500</v>
      </c>
      <c r="E183" s="357">
        <v>2162.61</v>
      </c>
      <c r="F183" s="319">
        <v>500</v>
      </c>
      <c r="G183" s="357">
        <v>0</v>
      </c>
      <c r="H183" s="357">
        <v>350</v>
      </c>
      <c r="I183" s="1"/>
    </row>
    <row r="184" spans="1:9" ht="18" customHeight="1" x14ac:dyDescent="0.25">
      <c r="A184" s="304">
        <f t="shared" si="43"/>
        <v>183</v>
      </c>
      <c r="B184" s="311" t="s">
        <v>113</v>
      </c>
      <c r="C184" s="404">
        <v>6250</v>
      </c>
      <c r="D184" s="319">
        <v>4000</v>
      </c>
      <c r="E184" s="357">
        <v>4341.24</v>
      </c>
      <c r="F184" s="319">
        <v>4000</v>
      </c>
      <c r="G184" s="357">
        <v>4984.17</v>
      </c>
      <c r="H184" s="357">
        <v>2000</v>
      </c>
      <c r="I184" s="1"/>
    </row>
    <row r="185" spans="1:9" ht="18" customHeight="1" x14ac:dyDescent="0.25">
      <c r="A185" s="304">
        <f t="shared" si="43"/>
        <v>184</v>
      </c>
      <c r="B185" s="312" t="s">
        <v>459</v>
      </c>
      <c r="C185" s="404">
        <v>500</v>
      </c>
      <c r="D185" s="319">
        <v>500</v>
      </c>
      <c r="E185" s="357">
        <v>4398.2700000000004</v>
      </c>
      <c r="F185" s="319">
        <v>0</v>
      </c>
      <c r="G185" s="357">
        <v>1367.16</v>
      </c>
      <c r="H185" s="357">
        <v>0</v>
      </c>
      <c r="I185" s="1"/>
    </row>
    <row r="186" spans="1:9" ht="18" customHeight="1" x14ac:dyDescent="0.25">
      <c r="A186" s="304">
        <f t="shared" si="43"/>
        <v>185</v>
      </c>
      <c r="B186" s="354" t="s">
        <v>350</v>
      </c>
      <c r="C186" s="404">
        <v>0</v>
      </c>
      <c r="D186" s="319">
        <v>0</v>
      </c>
      <c r="E186" s="357">
        <v>0</v>
      </c>
      <c r="F186" s="319">
        <v>0</v>
      </c>
      <c r="G186" s="357">
        <v>69.319999999999993</v>
      </c>
      <c r="H186" s="357">
        <v>2000</v>
      </c>
      <c r="I186" s="1"/>
    </row>
    <row r="187" spans="1:9" ht="18" customHeight="1" x14ac:dyDescent="0.25">
      <c r="A187" s="304">
        <f t="shared" si="43"/>
        <v>186</v>
      </c>
      <c r="B187" s="311" t="s">
        <v>114</v>
      </c>
      <c r="C187" s="404">
        <v>4000</v>
      </c>
      <c r="D187" s="319">
        <v>3000</v>
      </c>
      <c r="E187" s="357">
        <v>7307.31</v>
      </c>
      <c r="F187" s="319">
        <v>5000</v>
      </c>
      <c r="G187" s="357">
        <v>3033.97</v>
      </c>
      <c r="H187" s="357">
        <v>1200</v>
      </c>
      <c r="I187" s="1"/>
    </row>
    <row r="188" spans="1:9" ht="18" customHeight="1" x14ac:dyDescent="0.25">
      <c r="A188" s="304">
        <f t="shared" ref="A188:A249" si="54">A187+1</f>
        <v>187</v>
      </c>
      <c r="B188" s="323" t="s">
        <v>381</v>
      </c>
      <c r="C188" s="404">
        <v>0</v>
      </c>
      <c r="D188" s="319">
        <v>0</v>
      </c>
      <c r="E188" s="357">
        <v>27.98</v>
      </c>
      <c r="F188" s="319">
        <v>500</v>
      </c>
      <c r="G188" s="357">
        <v>0</v>
      </c>
      <c r="H188" s="357">
        <v>0</v>
      </c>
      <c r="I188" s="1"/>
    </row>
    <row r="189" spans="1:9" ht="18" customHeight="1" x14ac:dyDescent="0.25">
      <c r="A189" s="304">
        <f t="shared" si="54"/>
        <v>188</v>
      </c>
      <c r="B189" s="311" t="s">
        <v>115</v>
      </c>
      <c r="C189" s="404">
        <v>0</v>
      </c>
      <c r="D189" s="319">
        <v>0</v>
      </c>
      <c r="E189" s="357">
        <v>0</v>
      </c>
      <c r="F189" s="319">
        <v>0</v>
      </c>
      <c r="G189" s="357">
        <v>0</v>
      </c>
      <c r="H189" s="357">
        <v>800</v>
      </c>
      <c r="I189" s="1"/>
    </row>
    <row r="190" spans="1:9" ht="18" customHeight="1" x14ac:dyDescent="0.25">
      <c r="A190" s="304">
        <f t="shared" si="54"/>
        <v>189</v>
      </c>
      <c r="B190" s="311" t="s">
        <v>116</v>
      </c>
      <c r="C190" s="404">
        <f>D190*1.05</f>
        <v>1874.25</v>
      </c>
      <c r="D190" s="319">
        <v>1785</v>
      </c>
      <c r="E190" s="357">
        <v>1553.65</v>
      </c>
      <c r="F190" s="319">
        <v>1700</v>
      </c>
      <c r="G190" s="357">
        <v>1287.53</v>
      </c>
      <c r="H190" s="357">
        <v>1250</v>
      </c>
      <c r="I190" s="1"/>
    </row>
    <row r="191" spans="1:9" ht="18" customHeight="1" x14ac:dyDescent="0.25">
      <c r="A191" s="304">
        <f t="shared" si="54"/>
        <v>190</v>
      </c>
      <c r="B191" s="311" t="s">
        <v>117</v>
      </c>
      <c r="C191" s="404">
        <f>D191*1.05</f>
        <v>2094.75</v>
      </c>
      <c r="D191" s="319">
        <v>1995</v>
      </c>
      <c r="E191" s="357">
        <v>1482.59</v>
      </c>
      <c r="F191" s="319">
        <v>1900</v>
      </c>
      <c r="G191" s="357">
        <v>1404.35</v>
      </c>
      <c r="H191" s="357">
        <v>1250</v>
      </c>
      <c r="I191" s="1"/>
    </row>
    <row r="192" spans="1:9" ht="18" customHeight="1" x14ac:dyDescent="0.25">
      <c r="A192" s="304">
        <f t="shared" si="54"/>
        <v>191</v>
      </c>
      <c r="B192" s="311" t="s">
        <v>118</v>
      </c>
      <c r="C192" s="404">
        <f>1350*1.495</f>
        <v>2018.2500000000002</v>
      </c>
      <c r="D192" s="319">
        <v>1998</v>
      </c>
      <c r="E192" s="357">
        <v>2606.33</v>
      </c>
      <c r="F192" s="319">
        <v>3500</v>
      </c>
      <c r="G192" s="357">
        <v>2680.85</v>
      </c>
      <c r="H192" s="357">
        <v>3000</v>
      </c>
      <c r="I192" s="1"/>
    </row>
    <row r="193" spans="1:9" ht="18" customHeight="1" x14ac:dyDescent="0.25">
      <c r="A193" s="304">
        <f t="shared" si="54"/>
        <v>192</v>
      </c>
      <c r="B193" s="311" t="s">
        <v>119</v>
      </c>
      <c r="C193" s="404">
        <v>50</v>
      </c>
      <c r="D193" s="319">
        <v>50</v>
      </c>
      <c r="E193" s="357">
        <v>288.52999999999997</v>
      </c>
      <c r="F193" s="319">
        <v>50</v>
      </c>
      <c r="G193" s="357">
        <v>0</v>
      </c>
      <c r="H193" s="357">
        <v>50</v>
      </c>
      <c r="I193" s="1"/>
    </row>
    <row r="194" spans="1:9" ht="18" customHeight="1" x14ac:dyDescent="0.25">
      <c r="A194" s="304">
        <f t="shared" si="54"/>
        <v>193</v>
      </c>
      <c r="B194" s="311" t="s">
        <v>120</v>
      </c>
      <c r="C194" s="404">
        <f>1100*3.3</f>
        <v>3630</v>
      </c>
      <c r="D194" s="319">
        <v>3610</v>
      </c>
      <c r="E194" s="357">
        <v>3613.13</v>
      </c>
      <c r="F194" s="319">
        <v>3100</v>
      </c>
      <c r="G194" s="357">
        <v>2618.39</v>
      </c>
      <c r="H194" s="357">
        <v>3650</v>
      </c>
      <c r="I194" s="1"/>
    </row>
    <row r="195" spans="1:9" ht="18" customHeight="1" x14ac:dyDescent="0.25">
      <c r="A195" s="304">
        <f t="shared" si="54"/>
        <v>194</v>
      </c>
      <c r="B195" s="311" t="s">
        <v>121</v>
      </c>
      <c r="C195" s="404">
        <v>5900</v>
      </c>
      <c r="D195" s="319">
        <v>3900</v>
      </c>
      <c r="E195" s="357">
        <v>136</v>
      </c>
      <c r="F195" s="319">
        <v>1500</v>
      </c>
      <c r="G195" s="357">
        <v>604.64</v>
      </c>
      <c r="H195" s="357">
        <v>6150</v>
      </c>
      <c r="I195" s="1"/>
    </row>
    <row r="196" spans="1:9" ht="18" customHeight="1" x14ac:dyDescent="0.25">
      <c r="A196" s="304">
        <f t="shared" si="54"/>
        <v>195</v>
      </c>
      <c r="B196" s="311" t="s">
        <v>241</v>
      </c>
      <c r="C196" s="404">
        <v>4000</v>
      </c>
      <c r="D196" s="319">
        <v>1700</v>
      </c>
      <c r="E196" s="357">
        <v>1359.01</v>
      </c>
      <c r="F196" s="319">
        <v>1300</v>
      </c>
      <c r="G196" s="357">
        <v>992.56</v>
      </c>
      <c r="H196" s="357">
        <v>720</v>
      </c>
      <c r="I196" s="1"/>
    </row>
    <row r="197" spans="1:9" ht="18" customHeight="1" x14ac:dyDescent="0.25">
      <c r="A197" s="304">
        <f t="shared" si="54"/>
        <v>196</v>
      </c>
      <c r="B197" s="358" t="s">
        <v>520</v>
      </c>
      <c r="C197" s="359">
        <v>2500</v>
      </c>
      <c r="D197" s="359">
        <v>10000</v>
      </c>
      <c r="E197" s="357">
        <v>3642.11</v>
      </c>
      <c r="F197" s="359">
        <v>0</v>
      </c>
      <c r="G197" s="357">
        <v>3159.67</v>
      </c>
      <c r="H197" s="357">
        <v>2500</v>
      </c>
      <c r="I197" s="1"/>
    </row>
    <row r="198" spans="1:9" ht="18" customHeight="1" x14ac:dyDescent="0.25">
      <c r="A198" s="304">
        <f t="shared" si="54"/>
        <v>197</v>
      </c>
      <c r="B198" s="323" t="s">
        <v>383</v>
      </c>
      <c r="C198" s="359">
        <v>60000</v>
      </c>
      <c r="D198" s="359">
        <v>60000</v>
      </c>
      <c r="E198" s="359">
        <v>0</v>
      </c>
      <c r="F198" s="359">
        <v>0</v>
      </c>
      <c r="G198" s="357">
        <v>0</v>
      </c>
      <c r="H198" s="357">
        <v>0</v>
      </c>
      <c r="I198" s="1"/>
    </row>
    <row r="199" spans="1:9" ht="18" customHeight="1" x14ac:dyDescent="0.25">
      <c r="A199" s="304">
        <f t="shared" si="54"/>
        <v>198</v>
      </c>
      <c r="B199" s="323" t="s">
        <v>382</v>
      </c>
      <c r="C199" s="359">
        <v>15300</v>
      </c>
      <c r="D199" s="359">
        <v>15000</v>
      </c>
      <c r="E199" s="359">
        <v>0</v>
      </c>
      <c r="F199" s="359">
        <v>0</v>
      </c>
      <c r="G199" s="357">
        <v>0</v>
      </c>
      <c r="H199" s="357">
        <v>0</v>
      </c>
      <c r="I199" s="1"/>
    </row>
    <row r="200" spans="1:9" ht="18" customHeight="1" x14ac:dyDescent="0.25">
      <c r="A200" s="304">
        <f t="shared" si="54"/>
        <v>199</v>
      </c>
      <c r="B200" s="311" t="s">
        <v>123</v>
      </c>
      <c r="C200" s="404">
        <v>400</v>
      </c>
      <c r="D200" s="319">
        <v>400</v>
      </c>
      <c r="E200" s="357">
        <v>533</v>
      </c>
      <c r="F200" s="319">
        <v>400</v>
      </c>
      <c r="G200" s="357">
        <v>524</v>
      </c>
      <c r="H200" s="357">
        <v>300</v>
      </c>
      <c r="I200" s="1"/>
    </row>
    <row r="201" spans="1:9" ht="18" customHeight="1" x14ac:dyDescent="0.25">
      <c r="A201" s="304">
        <f t="shared" si="54"/>
        <v>200</v>
      </c>
      <c r="B201" s="301" t="s">
        <v>124</v>
      </c>
      <c r="C201" s="315">
        <f t="shared" ref="C201:E201" si="55">SUM(C172:C200)</f>
        <v>138957.25</v>
      </c>
      <c r="D201" s="315">
        <f t="shared" ref="D201" si="56">SUM(D172:D200)</f>
        <v>135973</v>
      </c>
      <c r="E201" s="315">
        <f t="shared" si="55"/>
        <v>58763.380000000005</v>
      </c>
      <c r="F201" s="315">
        <f t="shared" ref="F201:H201" si="57">SUM(F172:F200)</f>
        <v>57235</v>
      </c>
      <c r="G201" s="315">
        <f t="shared" si="57"/>
        <v>49185.499999999993</v>
      </c>
      <c r="H201" s="315">
        <f t="shared" si="57"/>
        <v>51995</v>
      </c>
      <c r="I201" s="1"/>
    </row>
    <row r="202" spans="1:9" ht="18" customHeight="1" x14ac:dyDescent="0.25">
      <c r="A202" s="304">
        <f t="shared" si="54"/>
        <v>201</v>
      </c>
      <c r="B202" s="311"/>
      <c r="C202" s="410"/>
      <c r="D202" s="405"/>
      <c r="E202" s="383"/>
      <c r="F202" s="406"/>
      <c r="G202" s="306"/>
      <c r="H202" s="306"/>
      <c r="I202" s="1"/>
    </row>
    <row r="203" spans="1:9" ht="18" customHeight="1" x14ac:dyDescent="0.25">
      <c r="A203" s="304">
        <f t="shared" si="54"/>
        <v>202</v>
      </c>
      <c r="B203" s="309" t="s">
        <v>125</v>
      </c>
      <c r="C203" s="410"/>
      <c r="D203" s="405"/>
      <c r="E203" s="383"/>
      <c r="F203" s="406"/>
      <c r="G203" s="306"/>
      <c r="H203" s="306"/>
      <c r="I203" s="1"/>
    </row>
    <row r="204" spans="1:9" ht="18" customHeight="1" x14ac:dyDescent="0.25">
      <c r="A204" s="304">
        <f t="shared" si="54"/>
        <v>203</v>
      </c>
      <c r="B204" s="318" t="s">
        <v>126</v>
      </c>
      <c r="C204" s="289">
        <f>904*70</f>
        <v>63280</v>
      </c>
      <c r="D204" s="289">
        <v>63280</v>
      </c>
      <c r="E204" s="291">
        <v>63280</v>
      </c>
      <c r="F204" s="289">
        <v>63280</v>
      </c>
      <c r="G204" s="291">
        <v>63280</v>
      </c>
      <c r="H204" s="291">
        <v>63280</v>
      </c>
      <c r="I204" s="1"/>
    </row>
    <row r="205" spans="1:9" ht="18" customHeight="1" x14ac:dyDescent="0.25">
      <c r="A205" s="304">
        <f t="shared" si="54"/>
        <v>204</v>
      </c>
      <c r="B205" s="311" t="s">
        <v>127</v>
      </c>
      <c r="C205" s="402">
        <v>3303.9</v>
      </c>
      <c r="D205" s="319">
        <v>6668.5</v>
      </c>
      <c r="E205" s="290">
        <v>11368.41</v>
      </c>
      <c r="F205" s="319">
        <v>12000</v>
      </c>
      <c r="G205" s="290">
        <v>13705.27</v>
      </c>
      <c r="H205" s="290">
        <v>10000</v>
      </c>
      <c r="I205" s="1"/>
    </row>
    <row r="206" spans="1:9" ht="18" customHeight="1" x14ac:dyDescent="0.25">
      <c r="A206" s="304">
        <f t="shared" si="54"/>
        <v>205</v>
      </c>
      <c r="B206" s="311" t="s">
        <v>128</v>
      </c>
      <c r="C206" s="402">
        <f>916*4.5</f>
        <v>4122</v>
      </c>
      <c r="D206" s="319">
        <v>2712</v>
      </c>
      <c r="E206" s="290">
        <v>3206</v>
      </c>
      <c r="F206" s="319">
        <v>2172</v>
      </c>
      <c r="G206" s="290">
        <v>2712</v>
      </c>
      <c r="H206" s="290">
        <v>2172</v>
      </c>
      <c r="I206" s="1"/>
    </row>
    <row r="207" spans="1:9" ht="18" customHeight="1" x14ac:dyDescent="0.25">
      <c r="A207" s="304">
        <f t="shared" si="54"/>
        <v>206</v>
      </c>
      <c r="B207" s="311" t="s">
        <v>129</v>
      </c>
      <c r="C207" s="319">
        <v>31200</v>
      </c>
      <c r="D207" s="319">
        <v>25000</v>
      </c>
      <c r="E207" s="290">
        <v>15534</v>
      </c>
      <c r="F207" s="319">
        <v>15000</v>
      </c>
      <c r="G207" s="290">
        <v>14115.11</v>
      </c>
      <c r="H207" s="290">
        <v>10000</v>
      </c>
      <c r="I207" s="1"/>
    </row>
    <row r="208" spans="1:9" ht="18" customHeight="1" x14ac:dyDescent="0.25">
      <c r="A208" s="304">
        <f t="shared" si="54"/>
        <v>207</v>
      </c>
      <c r="B208" s="301" t="s">
        <v>130</v>
      </c>
      <c r="C208" s="315">
        <f t="shared" ref="C208" si="58">SUM(C204:C207)</f>
        <v>101905.9</v>
      </c>
      <c r="D208" s="315">
        <f t="shared" ref="D208" si="59">SUM(D204:D207)</f>
        <v>97660.5</v>
      </c>
      <c r="E208" s="315">
        <f>SUM(E204:E207)</f>
        <v>93388.41</v>
      </c>
      <c r="F208" s="315">
        <f t="shared" ref="F208" si="60">SUM(F204:F207)</f>
        <v>92452</v>
      </c>
      <c r="G208" s="315">
        <f>SUM(G204:G207)</f>
        <v>93812.38</v>
      </c>
      <c r="H208" s="315">
        <f>SUM(H204:H207)</f>
        <v>85452</v>
      </c>
      <c r="I208" s="1"/>
    </row>
    <row r="209" spans="1:9" ht="18" customHeight="1" x14ac:dyDescent="0.25">
      <c r="A209" s="304">
        <f t="shared" si="54"/>
        <v>208</v>
      </c>
      <c r="B209" s="311"/>
      <c r="C209" s="384"/>
      <c r="D209" s="384"/>
      <c r="E209" s="384"/>
      <c r="F209" s="384"/>
      <c r="G209" s="384"/>
      <c r="H209" s="384"/>
      <c r="I209" s="1"/>
    </row>
    <row r="210" spans="1:9" ht="18" customHeight="1" x14ac:dyDescent="0.25">
      <c r="A210" s="304">
        <f t="shared" si="54"/>
        <v>209</v>
      </c>
      <c r="B210" s="309" t="s">
        <v>131</v>
      </c>
      <c r="C210" s="384"/>
      <c r="D210" s="384"/>
      <c r="E210" s="384"/>
      <c r="F210" s="384"/>
      <c r="G210" s="384"/>
      <c r="H210" s="384"/>
      <c r="I210" s="1"/>
    </row>
    <row r="211" spans="1:9" ht="18" customHeight="1" x14ac:dyDescent="0.25">
      <c r="A211" s="304">
        <f t="shared" si="54"/>
        <v>210</v>
      </c>
      <c r="B211" s="318" t="s">
        <v>132</v>
      </c>
      <c r="C211" s="291">
        <v>750</v>
      </c>
      <c r="D211" s="291">
        <v>1500</v>
      </c>
      <c r="E211" s="291">
        <v>0</v>
      </c>
      <c r="F211" s="291">
        <v>1500</v>
      </c>
      <c r="G211" s="291">
        <v>2450</v>
      </c>
      <c r="H211" s="291">
        <v>1500</v>
      </c>
      <c r="I211" s="1"/>
    </row>
    <row r="212" spans="1:9" ht="18" customHeight="1" x14ac:dyDescent="0.25">
      <c r="A212" s="304">
        <f t="shared" si="54"/>
        <v>211</v>
      </c>
      <c r="B212" s="311" t="s">
        <v>133</v>
      </c>
      <c r="C212" s="290">
        <v>750</v>
      </c>
      <c r="D212" s="290">
        <v>1500</v>
      </c>
      <c r="E212" s="290">
        <v>0</v>
      </c>
      <c r="F212" s="290">
        <v>1500</v>
      </c>
      <c r="G212" s="290">
        <v>0</v>
      </c>
      <c r="H212" s="290">
        <v>1500</v>
      </c>
      <c r="I212" s="1"/>
    </row>
    <row r="213" spans="1:9" ht="18" customHeight="1" x14ac:dyDescent="0.25">
      <c r="A213" s="304">
        <f t="shared" si="54"/>
        <v>212</v>
      </c>
      <c r="B213" s="301" t="s">
        <v>134</v>
      </c>
      <c r="C213" s="315">
        <f t="shared" ref="C213:E213" si="61">SUM(C211:C212)</f>
        <v>1500</v>
      </c>
      <c r="D213" s="315">
        <f t="shared" ref="D213" si="62">SUM(D211:D212)</f>
        <v>3000</v>
      </c>
      <c r="E213" s="315">
        <f t="shared" si="61"/>
        <v>0</v>
      </c>
      <c r="F213" s="315">
        <f t="shared" ref="F213:H213" si="63">SUM(F211:F212)</f>
        <v>3000</v>
      </c>
      <c r="G213" s="315">
        <f t="shared" si="63"/>
        <v>2450</v>
      </c>
      <c r="H213" s="315">
        <f t="shared" si="63"/>
        <v>3000</v>
      </c>
      <c r="I213" s="1"/>
    </row>
    <row r="214" spans="1:9" ht="18" customHeight="1" x14ac:dyDescent="0.25">
      <c r="A214" s="304">
        <f t="shared" si="54"/>
        <v>213</v>
      </c>
      <c r="B214" s="333"/>
      <c r="C214" s="384"/>
      <c r="D214" s="384"/>
      <c r="E214" s="384"/>
      <c r="F214" s="384"/>
      <c r="G214" s="384"/>
      <c r="H214" s="384"/>
      <c r="I214" s="1"/>
    </row>
    <row r="215" spans="1:9" ht="18" customHeight="1" x14ac:dyDescent="0.25">
      <c r="A215" s="304">
        <f t="shared" si="54"/>
        <v>214</v>
      </c>
      <c r="B215" s="309" t="s">
        <v>214</v>
      </c>
      <c r="C215" s="384"/>
      <c r="D215" s="384"/>
      <c r="E215" s="384"/>
      <c r="F215" s="384"/>
      <c r="G215" s="384"/>
      <c r="H215" s="384"/>
      <c r="I215" s="1"/>
    </row>
    <row r="216" spans="1:9" ht="18" customHeight="1" x14ac:dyDescent="0.25">
      <c r="A216" s="304">
        <f t="shared" si="54"/>
        <v>215</v>
      </c>
      <c r="B216" s="318" t="s">
        <v>135</v>
      </c>
      <c r="C216" s="291">
        <v>1250</v>
      </c>
      <c r="D216" s="291">
        <v>1000</v>
      </c>
      <c r="E216" s="291">
        <v>1172.58</v>
      </c>
      <c r="F216" s="291">
        <v>1000</v>
      </c>
      <c r="G216" s="291">
        <v>630.5</v>
      </c>
      <c r="H216" s="291">
        <v>500</v>
      </c>
      <c r="I216" s="1"/>
    </row>
    <row r="217" spans="1:9" ht="18" customHeight="1" x14ac:dyDescent="0.25">
      <c r="A217" s="304">
        <f t="shared" si="54"/>
        <v>216</v>
      </c>
      <c r="B217" s="311" t="s">
        <v>136</v>
      </c>
      <c r="C217" s="290">
        <v>400</v>
      </c>
      <c r="D217" s="290">
        <v>400</v>
      </c>
      <c r="E217" s="290">
        <v>395.99</v>
      </c>
      <c r="F217" s="290">
        <v>400</v>
      </c>
      <c r="G217" s="290">
        <v>308.35000000000002</v>
      </c>
      <c r="H217" s="290">
        <v>400</v>
      </c>
      <c r="I217" s="1"/>
    </row>
    <row r="218" spans="1:9" ht="18" customHeight="1" x14ac:dyDescent="0.25">
      <c r="A218" s="304">
        <f t="shared" si="54"/>
        <v>217</v>
      </c>
      <c r="B218" s="301" t="s">
        <v>213</v>
      </c>
      <c r="C218" s="315">
        <f t="shared" ref="C218:E218" si="64">SUM(C216:C217)</f>
        <v>1650</v>
      </c>
      <c r="D218" s="315">
        <f t="shared" ref="D218" si="65">SUM(D216:D217)</f>
        <v>1400</v>
      </c>
      <c r="E218" s="315">
        <f t="shared" si="64"/>
        <v>1568.57</v>
      </c>
      <c r="F218" s="315">
        <f t="shared" ref="F218:H218" si="66">SUM(F216:F217)</f>
        <v>1400</v>
      </c>
      <c r="G218" s="315">
        <f t="shared" si="66"/>
        <v>938.85</v>
      </c>
      <c r="H218" s="315">
        <f t="shared" si="66"/>
        <v>900</v>
      </c>
      <c r="I218" s="1"/>
    </row>
    <row r="219" spans="1:9" ht="18" customHeight="1" x14ac:dyDescent="0.25">
      <c r="A219" s="304">
        <f t="shared" si="54"/>
        <v>218</v>
      </c>
      <c r="B219" s="333"/>
      <c r="C219" s="384"/>
      <c r="D219" s="384"/>
      <c r="E219" s="384"/>
      <c r="F219" s="384"/>
      <c r="G219" s="384"/>
      <c r="H219" s="384"/>
      <c r="I219" s="1"/>
    </row>
    <row r="220" spans="1:9" ht="18" customHeight="1" x14ac:dyDescent="0.25">
      <c r="A220" s="304">
        <f t="shared" si="54"/>
        <v>219</v>
      </c>
      <c r="B220" s="309" t="s">
        <v>137</v>
      </c>
      <c r="C220" s="384"/>
      <c r="D220" s="384"/>
      <c r="E220" s="384"/>
      <c r="F220" s="384"/>
      <c r="G220" s="384"/>
      <c r="H220" s="384"/>
      <c r="I220" s="1"/>
    </row>
    <row r="221" spans="1:9" ht="18" customHeight="1" x14ac:dyDescent="0.25">
      <c r="A221" s="304">
        <f t="shared" si="54"/>
        <v>220</v>
      </c>
      <c r="B221" s="318" t="s">
        <v>352</v>
      </c>
      <c r="C221" s="291">
        <v>1500</v>
      </c>
      <c r="D221" s="291">
        <v>1500</v>
      </c>
      <c r="E221" s="291">
        <v>0</v>
      </c>
      <c r="F221" s="291">
        <v>1500</v>
      </c>
      <c r="G221" s="291">
        <v>0</v>
      </c>
      <c r="H221" s="291">
        <v>0</v>
      </c>
      <c r="I221" s="1"/>
    </row>
    <row r="222" spans="1:9" ht="18" customHeight="1" x14ac:dyDescent="0.25">
      <c r="A222" s="304">
        <f t="shared" si="54"/>
        <v>221</v>
      </c>
      <c r="B222" s="380" t="s">
        <v>531</v>
      </c>
      <c r="C222" s="290">
        <v>0</v>
      </c>
      <c r="D222" s="290">
        <v>0</v>
      </c>
      <c r="E222" s="290">
        <v>10546</v>
      </c>
      <c r="F222" s="290">
        <v>0</v>
      </c>
      <c r="G222" s="290">
        <v>0</v>
      </c>
      <c r="H222" s="290">
        <v>0</v>
      </c>
      <c r="I222" s="1"/>
    </row>
    <row r="223" spans="1:9" ht="18" customHeight="1" x14ac:dyDescent="0.25">
      <c r="A223" s="304">
        <f t="shared" si="54"/>
        <v>222</v>
      </c>
      <c r="B223" s="381" t="s">
        <v>532</v>
      </c>
      <c r="C223" s="332">
        <v>0</v>
      </c>
      <c r="D223" s="332">
        <v>0</v>
      </c>
      <c r="E223" s="332">
        <v>6230.87</v>
      </c>
      <c r="F223" s="332">
        <v>0</v>
      </c>
      <c r="G223" s="332">
        <v>0</v>
      </c>
      <c r="H223" s="332">
        <v>0</v>
      </c>
      <c r="I223" s="1"/>
    </row>
    <row r="224" spans="1:9" ht="18" customHeight="1" x14ac:dyDescent="0.25">
      <c r="A224" s="304">
        <f t="shared" si="54"/>
        <v>223</v>
      </c>
      <c r="B224" s="316" t="s">
        <v>138</v>
      </c>
      <c r="C224" s="317">
        <f>SUM(C221:C223)</f>
        <v>1500</v>
      </c>
      <c r="D224" s="317">
        <f t="shared" ref="D224" si="67">SUM(D221:D223)</f>
        <v>1500</v>
      </c>
      <c r="E224" s="317">
        <f t="shared" ref="E224" si="68">SUM(E221:E223)</f>
        <v>16776.87</v>
      </c>
      <c r="F224" s="317">
        <f t="shared" ref="F224:H224" si="69">SUM(F221:F223)</f>
        <v>1500</v>
      </c>
      <c r="G224" s="317">
        <f t="shared" si="69"/>
        <v>0</v>
      </c>
      <c r="H224" s="317">
        <f t="shared" si="69"/>
        <v>0</v>
      </c>
      <c r="I224" s="1"/>
    </row>
    <row r="225" spans="1:9" ht="18" customHeight="1" x14ac:dyDescent="0.25">
      <c r="A225" s="304">
        <f t="shared" si="54"/>
        <v>224</v>
      </c>
      <c r="B225" s="333"/>
      <c r="C225" s="384"/>
      <c r="D225" s="384"/>
      <c r="E225" s="384"/>
      <c r="F225" s="384"/>
      <c r="G225" s="384"/>
      <c r="H225" s="384"/>
      <c r="I225" s="1"/>
    </row>
    <row r="226" spans="1:9" ht="18" customHeight="1" x14ac:dyDescent="0.25">
      <c r="A226" s="304">
        <f t="shared" si="54"/>
        <v>225</v>
      </c>
      <c r="B226" s="316" t="s">
        <v>314</v>
      </c>
      <c r="C226" s="384"/>
      <c r="D226" s="384"/>
      <c r="E226" s="384"/>
      <c r="F226" s="384"/>
      <c r="G226" s="384"/>
      <c r="H226" s="384"/>
      <c r="I226" s="1"/>
    </row>
    <row r="227" spans="1:9" ht="18" customHeight="1" x14ac:dyDescent="0.25">
      <c r="A227" s="304">
        <f t="shared" si="54"/>
        <v>226</v>
      </c>
      <c r="B227" s="310" t="s">
        <v>312</v>
      </c>
      <c r="C227" s="291">
        <v>0</v>
      </c>
      <c r="D227" s="291">
        <v>0</v>
      </c>
      <c r="E227" s="291">
        <v>0</v>
      </c>
      <c r="F227" s="291">
        <v>0</v>
      </c>
      <c r="G227" s="291">
        <v>5000</v>
      </c>
      <c r="H227" s="291">
        <v>5000</v>
      </c>
      <c r="I227" s="1"/>
    </row>
    <row r="228" spans="1:9" ht="18" customHeight="1" x14ac:dyDescent="0.25">
      <c r="A228" s="304">
        <f t="shared" si="54"/>
        <v>227</v>
      </c>
      <c r="B228" s="345" t="s">
        <v>313</v>
      </c>
      <c r="C228" s="290">
        <v>5800</v>
      </c>
      <c r="D228" s="290">
        <v>5800</v>
      </c>
      <c r="E228" s="290">
        <v>5800</v>
      </c>
      <c r="F228" s="290">
        <v>5800</v>
      </c>
      <c r="G228" s="290">
        <v>2500</v>
      </c>
      <c r="H228" s="290">
        <v>2500</v>
      </c>
      <c r="I228" s="1"/>
    </row>
    <row r="229" spans="1:9" ht="18" customHeight="1" x14ac:dyDescent="0.25">
      <c r="A229" s="304">
        <f t="shared" si="54"/>
        <v>228</v>
      </c>
      <c r="B229" s="292" t="s">
        <v>382</v>
      </c>
      <c r="C229" s="368">
        <v>0</v>
      </c>
      <c r="D229" s="368">
        <v>0</v>
      </c>
      <c r="E229" s="382">
        <v>10000</v>
      </c>
      <c r="F229" s="368">
        <v>10000</v>
      </c>
      <c r="G229" s="368">
        <v>0</v>
      </c>
      <c r="H229" s="368">
        <v>0</v>
      </c>
      <c r="I229" s="1"/>
    </row>
    <row r="230" spans="1:9" ht="18" customHeight="1" x14ac:dyDescent="0.25">
      <c r="A230" s="304">
        <f t="shared" si="54"/>
        <v>229</v>
      </c>
      <c r="B230" s="380" t="s">
        <v>390</v>
      </c>
      <c r="C230" s="290">
        <f ca="1">C54/2</f>
        <v>11513.485000000001</v>
      </c>
      <c r="D230" s="290">
        <v>10500</v>
      </c>
      <c r="E230" s="290">
        <v>10000</v>
      </c>
      <c r="F230" s="290">
        <v>10000</v>
      </c>
      <c r="G230" s="290">
        <v>10000</v>
      </c>
      <c r="H230" s="290">
        <v>10000</v>
      </c>
      <c r="I230" s="1"/>
    </row>
    <row r="231" spans="1:9" ht="18" customHeight="1" x14ac:dyDescent="0.25">
      <c r="A231" s="304">
        <f t="shared" si="54"/>
        <v>230</v>
      </c>
      <c r="B231" s="301" t="s">
        <v>315</v>
      </c>
      <c r="C231" s="315">
        <f t="shared" ref="C231:E231" ca="1" si="70">SUM(C227:C230)</f>
        <v>17313.485000000001</v>
      </c>
      <c r="D231" s="315">
        <f t="shared" ref="D231" si="71">SUM(D227:D230)</f>
        <v>16300</v>
      </c>
      <c r="E231" s="315">
        <f t="shared" si="70"/>
        <v>25800</v>
      </c>
      <c r="F231" s="315">
        <f t="shared" ref="F231:H231" si="72">SUM(F227:F230)</f>
        <v>25800</v>
      </c>
      <c r="G231" s="315">
        <f t="shared" si="72"/>
        <v>17500</v>
      </c>
      <c r="H231" s="315">
        <f t="shared" si="72"/>
        <v>17500</v>
      </c>
      <c r="I231" s="1"/>
    </row>
    <row r="232" spans="1:9" ht="18" customHeight="1" x14ac:dyDescent="0.25">
      <c r="A232" s="304">
        <f t="shared" si="54"/>
        <v>231</v>
      </c>
      <c r="B232" s="360"/>
      <c r="C232" s="384"/>
      <c r="D232" s="384"/>
      <c r="E232" s="384"/>
      <c r="F232" s="384"/>
      <c r="G232" s="384"/>
      <c r="H232" s="384"/>
      <c r="I232" s="1"/>
    </row>
    <row r="233" spans="1:9" ht="18" customHeight="1" x14ac:dyDescent="0.25">
      <c r="A233" s="304">
        <f t="shared" si="54"/>
        <v>232</v>
      </c>
      <c r="B233" s="301" t="s">
        <v>374</v>
      </c>
      <c r="C233" s="315">
        <f t="shared" ref="C233:H233" ca="1" si="73">C79+C88+C98+C116+C131+C136+C143+C152+C158+C169+C201+C208+C213+C218+C224+C231</f>
        <v>516599.18499999994</v>
      </c>
      <c r="D233" s="315">
        <f t="shared" si="73"/>
        <v>509370.74</v>
      </c>
      <c r="E233" s="315">
        <f t="shared" si="73"/>
        <v>432767.31</v>
      </c>
      <c r="F233" s="315">
        <f t="shared" si="73"/>
        <v>441137</v>
      </c>
      <c r="G233" s="315">
        <f t="shared" si="73"/>
        <v>397199.55999999994</v>
      </c>
      <c r="H233" s="315">
        <f t="shared" si="73"/>
        <v>406882</v>
      </c>
      <c r="I233" s="1"/>
    </row>
    <row r="234" spans="1:9" ht="18" customHeight="1" x14ac:dyDescent="0.25">
      <c r="A234" s="304">
        <f t="shared" si="54"/>
        <v>233</v>
      </c>
      <c r="B234" s="360"/>
      <c r="C234" s="384"/>
      <c r="D234" s="384"/>
      <c r="E234" s="384"/>
      <c r="F234" s="384"/>
      <c r="G234" s="384"/>
      <c r="H234" s="384"/>
      <c r="I234" s="1"/>
    </row>
    <row r="235" spans="1:9" ht="18" customHeight="1" x14ac:dyDescent="0.25">
      <c r="A235" s="304">
        <f t="shared" si="54"/>
        <v>234</v>
      </c>
      <c r="B235" s="305" t="s">
        <v>195</v>
      </c>
      <c r="C235" s="384"/>
      <c r="D235" s="384"/>
      <c r="E235" s="384"/>
      <c r="F235" s="384"/>
      <c r="G235" s="384"/>
      <c r="H235" s="384"/>
      <c r="I235" s="1"/>
    </row>
    <row r="236" spans="1:9" ht="18" customHeight="1" x14ac:dyDescent="0.25">
      <c r="A236" s="304">
        <f t="shared" si="54"/>
        <v>235</v>
      </c>
      <c r="B236" s="305"/>
      <c r="C236" s="384"/>
      <c r="D236" s="384"/>
      <c r="E236" s="384"/>
      <c r="F236" s="384"/>
      <c r="G236" s="384"/>
      <c r="H236" s="384"/>
      <c r="I236" s="1"/>
    </row>
    <row r="237" spans="1:9" ht="18" customHeight="1" x14ac:dyDescent="0.25">
      <c r="A237" s="304">
        <f t="shared" si="54"/>
        <v>236</v>
      </c>
      <c r="B237" s="309" t="s">
        <v>139</v>
      </c>
      <c r="C237" s="384"/>
      <c r="D237" s="384"/>
      <c r="E237" s="384"/>
      <c r="F237" s="384"/>
      <c r="G237" s="384"/>
      <c r="H237" s="384"/>
      <c r="I237" s="1"/>
    </row>
    <row r="238" spans="1:9" ht="18" customHeight="1" x14ac:dyDescent="0.25">
      <c r="A238" s="304">
        <f t="shared" si="54"/>
        <v>237</v>
      </c>
      <c r="B238" s="340" t="s">
        <v>140</v>
      </c>
      <c r="C238" s="387"/>
      <c r="D238" s="387"/>
      <c r="E238" s="387"/>
      <c r="F238" s="387"/>
      <c r="G238" s="387"/>
      <c r="H238" s="387"/>
      <c r="I238" s="1"/>
    </row>
    <row r="239" spans="1:9" ht="18" customHeight="1" x14ac:dyDescent="0.25">
      <c r="A239" s="304">
        <f t="shared" si="54"/>
        <v>238</v>
      </c>
      <c r="B239" s="361" t="s">
        <v>141</v>
      </c>
      <c r="C239" s="362">
        <v>42500</v>
      </c>
      <c r="D239" s="362">
        <v>42500</v>
      </c>
      <c r="E239" s="362">
        <v>41500</v>
      </c>
      <c r="F239" s="362">
        <v>41500</v>
      </c>
      <c r="G239" s="362">
        <v>41500</v>
      </c>
      <c r="H239" s="362">
        <v>41500</v>
      </c>
      <c r="I239" s="1"/>
    </row>
    <row r="240" spans="1:9" ht="18" customHeight="1" x14ac:dyDescent="0.25">
      <c r="A240" s="304">
        <f t="shared" si="54"/>
        <v>239</v>
      </c>
      <c r="B240" s="311" t="s">
        <v>142</v>
      </c>
      <c r="C240" s="290">
        <v>12500</v>
      </c>
      <c r="D240" s="290">
        <v>12500</v>
      </c>
      <c r="E240" s="290">
        <v>12000</v>
      </c>
      <c r="F240" s="290">
        <v>12000</v>
      </c>
      <c r="G240" s="290">
        <v>12000</v>
      </c>
      <c r="H240" s="290">
        <v>12000</v>
      </c>
      <c r="I240" s="1"/>
    </row>
    <row r="241" spans="1:9" ht="18" customHeight="1" x14ac:dyDescent="0.25">
      <c r="A241" s="304">
        <f t="shared" si="54"/>
        <v>240</v>
      </c>
      <c r="B241" s="292" t="s">
        <v>383</v>
      </c>
      <c r="C241" s="290">
        <v>0</v>
      </c>
      <c r="D241" s="290">
        <v>0</v>
      </c>
      <c r="E241" s="290">
        <v>60000</v>
      </c>
      <c r="F241" s="290">
        <v>60000</v>
      </c>
      <c r="G241" s="290">
        <v>0</v>
      </c>
      <c r="H241" s="290">
        <v>0</v>
      </c>
      <c r="I241" s="1"/>
    </row>
    <row r="242" spans="1:9" ht="18" customHeight="1" x14ac:dyDescent="0.25">
      <c r="A242" s="304">
        <f t="shared" si="54"/>
        <v>241</v>
      </c>
      <c r="B242" s="379"/>
      <c r="C242" s="290"/>
      <c r="D242" s="290"/>
      <c r="E242" s="290"/>
      <c r="F242" s="290"/>
      <c r="G242" s="290"/>
      <c r="H242" s="290"/>
      <c r="I242" s="1"/>
    </row>
    <row r="243" spans="1:9" ht="18" customHeight="1" x14ac:dyDescent="0.25">
      <c r="A243" s="304">
        <f t="shared" si="54"/>
        <v>242</v>
      </c>
      <c r="B243" s="363" t="s">
        <v>143</v>
      </c>
      <c r="C243" s="290"/>
      <c r="D243" s="290"/>
      <c r="E243" s="290"/>
      <c r="F243" s="290"/>
      <c r="G243" s="290"/>
      <c r="H243" s="290"/>
      <c r="I243" s="1"/>
    </row>
    <row r="244" spans="1:9" ht="18" customHeight="1" x14ac:dyDescent="0.25">
      <c r="A244" s="304">
        <f t="shared" si="54"/>
        <v>243</v>
      </c>
      <c r="B244" s="361" t="s">
        <v>144</v>
      </c>
      <c r="C244" s="364">
        <v>3950</v>
      </c>
      <c r="D244" s="364">
        <v>3950</v>
      </c>
      <c r="E244" s="364">
        <v>3950</v>
      </c>
      <c r="F244" s="364">
        <v>3950</v>
      </c>
      <c r="G244" s="364">
        <v>3950</v>
      </c>
      <c r="H244" s="364">
        <v>3950</v>
      </c>
      <c r="I244" s="1"/>
    </row>
    <row r="245" spans="1:9" ht="18" customHeight="1" x14ac:dyDescent="0.25">
      <c r="A245" s="304">
        <f t="shared" si="54"/>
        <v>244</v>
      </c>
      <c r="B245" s="311" t="s">
        <v>145</v>
      </c>
      <c r="C245" s="359">
        <v>4800</v>
      </c>
      <c r="D245" s="359">
        <v>3800</v>
      </c>
      <c r="E245" s="359">
        <v>3800</v>
      </c>
      <c r="F245" s="359">
        <v>3800</v>
      </c>
      <c r="G245" s="359">
        <v>3800</v>
      </c>
      <c r="H245" s="359">
        <v>3800</v>
      </c>
      <c r="I245" s="1"/>
    </row>
    <row r="246" spans="1:9" ht="18" customHeight="1" x14ac:dyDescent="0.25">
      <c r="A246" s="304">
        <f t="shared" si="54"/>
        <v>245</v>
      </c>
      <c r="B246" s="311" t="s">
        <v>146</v>
      </c>
      <c r="C246" s="359">
        <v>0</v>
      </c>
      <c r="D246" s="359">
        <v>0</v>
      </c>
      <c r="E246" s="359">
        <v>0</v>
      </c>
      <c r="F246" s="359">
        <v>0</v>
      </c>
      <c r="G246" s="359">
        <v>300</v>
      </c>
      <c r="H246" s="359">
        <v>300</v>
      </c>
      <c r="I246" s="1"/>
    </row>
    <row r="247" spans="1:9" ht="18" customHeight="1" x14ac:dyDescent="0.25">
      <c r="A247" s="304">
        <f t="shared" si="54"/>
        <v>246</v>
      </c>
      <c r="B247" s="311" t="s">
        <v>147</v>
      </c>
      <c r="C247" s="359">
        <v>979</v>
      </c>
      <c r="D247" s="359">
        <v>979</v>
      </c>
      <c r="E247" s="359">
        <v>979</v>
      </c>
      <c r="F247" s="359">
        <v>979</v>
      </c>
      <c r="G247" s="359">
        <v>979</v>
      </c>
      <c r="H247" s="359">
        <v>979</v>
      </c>
      <c r="I247" s="1"/>
    </row>
    <row r="248" spans="1:9" ht="18" customHeight="1" x14ac:dyDescent="0.25">
      <c r="A248" s="304">
        <f t="shared" si="54"/>
        <v>247</v>
      </c>
      <c r="B248" s="365" t="s">
        <v>309</v>
      </c>
      <c r="C248" s="359">
        <v>2500</v>
      </c>
      <c r="D248" s="359">
        <v>2500</v>
      </c>
      <c r="E248" s="359">
        <v>2500</v>
      </c>
      <c r="F248" s="359">
        <v>2500</v>
      </c>
      <c r="G248" s="359">
        <v>2500</v>
      </c>
      <c r="H248" s="359">
        <v>2500</v>
      </c>
      <c r="I248" s="1"/>
    </row>
    <row r="249" spans="1:9" ht="18" customHeight="1" x14ac:dyDescent="0.25">
      <c r="A249" s="304">
        <f t="shared" si="54"/>
        <v>248</v>
      </c>
      <c r="B249" s="311" t="s">
        <v>148</v>
      </c>
      <c r="C249" s="359">
        <v>750</v>
      </c>
      <c r="D249" s="359">
        <v>750</v>
      </c>
      <c r="E249" s="359">
        <v>750</v>
      </c>
      <c r="F249" s="359">
        <v>750</v>
      </c>
      <c r="G249" s="359">
        <v>750</v>
      </c>
      <c r="H249" s="359">
        <v>750</v>
      </c>
      <c r="I249" s="1"/>
    </row>
    <row r="250" spans="1:9" ht="18" customHeight="1" x14ac:dyDescent="0.25">
      <c r="A250" s="304">
        <f t="shared" ref="A250:A264" si="74">A249+1</f>
        <v>249</v>
      </c>
      <c r="B250" s="311" t="s">
        <v>149</v>
      </c>
      <c r="C250" s="359">
        <v>900</v>
      </c>
      <c r="D250" s="359">
        <v>900</v>
      </c>
      <c r="E250" s="359">
        <v>900</v>
      </c>
      <c r="F250" s="359">
        <v>900</v>
      </c>
      <c r="G250" s="359">
        <v>900</v>
      </c>
      <c r="H250" s="359">
        <v>900</v>
      </c>
      <c r="I250" s="1"/>
    </row>
    <row r="251" spans="1:9" ht="18" customHeight="1" x14ac:dyDescent="0.25">
      <c r="A251" s="304">
        <f t="shared" si="74"/>
        <v>250</v>
      </c>
      <c r="B251" s="311" t="s">
        <v>151</v>
      </c>
      <c r="C251" s="359">
        <v>2500</v>
      </c>
      <c r="D251" s="359">
        <v>2500</v>
      </c>
      <c r="E251" s="359">
        <v>2500</v>
      </c>
      <c r="F251" s="359">
        <v>2500</v>
      </c>
      <c r="G251" s="359">
        <v>2500</v>
      </c>
      <c r="H251" s="359">
        <v>2500</v>
      </c>
      <c r="I251" s="1"/>
    </row>
    <row r="252" spans="1:9" ht="18" customHeight="1" x14ac:dyDescent="0.25">
      <c r="A252" s="304">
        <f t="shared" si="74"/>
        <v>251</v>
      </c>
      <c r="B252" s="311" t="s">
        <v>150</v>
      </c>
      <c r="C252" s="359">
        <v>400</v>
      </c>
      <c r="D252" s="359">
        <v>400</v>
      </c>
      <c r="E252" s="359">
        <v>400</v>
      </c>
      <c r="F252" s="359">
        <v>400</v>
      </c>
      <c r="G252" s="359">
        <v>400</v>
      </c>
      <c r="H252" s="359">
        <v>400</v>
      </c>
      <c r="I252" s="1"/>
    </row>
    <row r="253" spans="1:9" ht="18" customHeight="1" x14ac:dyDescent="0.25">
      <c r="A253" s="304">
        <f t="shared" si="74"/>
        <v>252</v>
      </c>
      <c r="B253" s="323" t="s">
        <v>385</v>
      </c>
      <c r="C253" s="359">
        <v>50</v>
      </c>
      <c r="D253" s="359">
        <v>50</v>
      </c>
      <c r="E253" s="359">
        <v>50</v>
      </c>
      <c r="F253" s="359">
        <v>50</v>
      </c>
      <c r="G253" s="359">
        <v>0</v>
      </c>
      <c r="H253" s="359">
        <v>0</v>
      </c>
      <c r="I253" s="1"/>
    </row>
    <row r="254" spans="1:9" ht="18" customHeight="1" x14ac:dyDescent="0.25">
      <c r="A254" s="304">
        <f t="shared" si="74"/>
        <v>253</v>
      </c>
      <c r="B254" s="301" t="s">
        <v>152</v>
      </c>
      <c r="C254" s="315">
        <f>SUM(C239:C242)+SUM(C244:C253)</f>
        <v>71829</v>
      </c>
      <c r="D254" s="315">
        <f>SUM(D239:D242)+SUM(D244:D253)</f>
        <v>70829</v>
      </c>
      <c r="E254" s="315">
        <f>SUM(E239:E241)+SUM(E244:E253)</f>
        <v>129329</v>
      </c>
      <c r="F254" s="315">
        <f>SUM(F239:F242)+SUM(F244:F253)</f>
        <v>129329</v>
      </c>
      <c r="G254" s="315">
        <f>SUM(G239:G241)+SUM(G244:G253)</f>
        <v>69579</v>
      </c>
      <c r="H254" s="315">
        <f>SUM(H239:H241)+SUM(H244:H253)</f>
        <v>69579</v>
      </c>
    </row>
    <row r="255" spans="1:9" ht="18" customHeight="1" x14ac:dyDescent="0.25">
      <c r="A255" s="304">
        <f t="shared" si="74"/>
        <v>254</v>
      </c>
      <c r="B255" s="311"/>
      <c r="C255" s="384"/>
      <c r="D255" s="384"/>
      <c r="E255" s="384"/>
      <c r="F255" s="384"/>
      <c r="G255" s="384"/>
      <c r="H255" s="384"/>
    </row>
    <row r="256" spans="1:9" ht="30" customHeight="1" x14ac:dyDescent="0.25">
      <c r="A256" s="304">
        <f t="shared" si="74"/>
        <v>255</v>
      </c>
      <c r="B256" s="334" t="s">
        <v>196</v>
      </c>
      <c r="C256" s="335">
        <f t="shared" ref="C256:H256" ca="1" si="75">C233+C254</f>
        <v>588428.18499999994</v>
      </c>
      <c r="D256" s="335">
        <f t="shared" si="75"/>
        <v>580199.74</v>
      </c>
      <c r="E256" s="335">
        <f t="shared" si="75"/>
        <v>562096.31000000006</v>
      </c>
      <c r="F256" s="335">
        <f t="shared" si="75"/>
        <v>570466</v>
      </c>
      <c r="G256" s="335">
        <f t="shared" si="75"/>
        <v>466778.55999999994</v>
      </c>
      <c r="H256" s="335">
        <f t="shared" si="75"/>
        <v>476461</v>
      </c>
    </row>
    <row r="257" spans="1:9" ht="18" customHeight="1" x14ac:dyDescent="0.25">
      <c r="A257" s="304">
        <f t="shared" si="74"/>
        <v>256</v>
      </c>
      <c r="B257" s="311"/>
      <c r="C257" s="384"/>
      <c r="D257" s="384"/>
      <c r="E257" s="384"/>
      <c r="F257" s="384"/>
      <c r="G257" s="384"/>
      <c r="H257" s="384"/>
    </row>
    <row r="258" spans="1:9" ht="30" customHeight="1" x14ac:dyDescent="0.25">
      <c r="A258" s="304">
        <f t="shared" si="74"/>
        <v>257</v>
      </c>
      <c r="B258" s="334" t="s">
        <v>215</v>
      </c>
      <c r="C258" s="335">
        <f t="shared" ref="C258:H258" ca="1" si="76">C68-C256</f>
        <v>-118717.33999999997</v>
      </c>
      <c r="D258" s="335">
        <f t="shared" si="76"/>
        <v>-145375.07999999984</v>
      </c>
      <c r="E258" s="335">
        <f t="shared" si="76"/>
        <v>-20821.540000000503</v>
      </c>
      <c r="F258" s="335">
        <f t="shared" si="76"/>
        <v>-121766.7577281337</v>
      </c>
      <c r="G258" s="335">
        <f t="shared" si="76"/>
        <v>197236.30000000005</v>
      </c>
      <c r="H258" s="335">
        <f t="shared" si="76"/>
        <v>-44955.799999999814</v>
      </c>
    </row>
    <row r="259" spans="1:9" ht="18" customHeight="1" x14ac:dyDescent="0.25">
      <c r="A259" s="304">
        <f t="shared" si="74"/>
        <v>258</v>
      </c>
      <c r="B259" s="309"/>
      <c r="C259" s="384"/>
      <c r="D259" s="384"/>
      <c r="E259" s="384"/>
      <c r="F259" s="384"/>
      <c r="G259" s="384"/>
      <c r="H259" s="384"/>
    </row>
    <row r="260" spans="1:9" ht="18" customHeight="1" x14ac:dyDescent="0.25">
      <c r="A260" s="304">
        <f t="shared" si="74"/>
        <v>259</v>
      </c>
      <c r="B260" s="336" t="s">
        <v>306</v>
      </c>
      <c r="C260" s="412">
        <f>D261</f>
        <v>197862.2399999997</v>
      </c>
      <c r="D260" s="369">
        <f>E261</f>
        <v>343237.31999999954</v>
      </c>
      <c r="E260" s="337">
        <f>G261</f>
        <v>364058.86000000004</v>
      </c>
      <c r="F260" s="369"/>
      <c r="G260" s="337">
        <v>166822.56</v>
      </c>
      <c r="H260" s="369"/>
    </row>
    <row r="261" spans="1:9" ht="18" customHeight="1" x14ac:dyDescent="0.25">
      <c r="A261" s="304">
        <f t="shared" si="74"/>
        <v>260</v>
      </c>
      <c r="B261" s="305" t="s">
        <v>308</v>
      </c>
      <c r="C261" s="338">
        <f ca="1">C260+C258</f>
        <v>79144.899999999732</v>
      </c>
      <c r="D261" s="338">
        <f>D260+D258</f>
        <v>197862.2399999997</v>
      </c>
      <c r="E261" s="339">
        <f>E260+E258</f>
        <v>343237.31999999954</v>
      </c>
      <c r="F261" s="338"/>
      <c r="G261" s="339">
        <f>G260+G258</f>
        <v>364058.86000000004</v>
      </c>
      <c r="H261" s="338"/>
      <c r="I261" s="1"/>
    </row>
    <row r="262" spans="1:9" ht="18" customHeight="1" x14ac:dyDescent="0.25">
      <c r="A262" s="304">
        <f t="shared" si="74"/>
        <v>261</v>
      </c>
      <c r="B262" s="340" t="s">
        <v>307</v>
      </c>
      <c r="C262" s="68">
        <f ca="1">C261-C260</f>
        <v>-118717.33999999997</v>
      </c>
      <c r="D262" s="68">
        <f>D261-D260</f>
        <v>-145375.07999999984</v>
      </c>
      <c r="E262" s="173">
        <f>E261-E260</f>
        <v>-20821.540000000503</v>
      </c>
      <c r="F262" s="68"/>
      <c r="G262" s="173">
        <f>G261-G260</f>
        <v>197236.30000000005</v>
      </c>
      <c r="H262" s="68"/>
    </row>
    <row r="263" spans="1:9" ht="18" customHeight="1" x14ac:dyDescent="0.25">
      <c r="A263" s="304">
        <f t="shared" si="74"/>
        <v>262</v>
      </c>
      <c r="B263" s="341"/>
      <c r="C263" s="306"/>
      <c r="D263" s="306"/>
      <c r="E263" s="383"/>
      <c r="F263" s="290"/>
      <c r="G263" s="306"/>
      <c r="H263" s="290"/>
    </row>
    <row r="264" spans="1:9" ht="45" customHeight="1" x14ac:dyDescent="0.25">
      <c r="A264" s="304">
        <f t="shared" si="74"/>
        <v>263</v>
      </c>
      <c r="B264" s="431" t="str">
        <f>CONCATENATE(B265,ROW(C258)-1,B266)</f>
        <v>* $145,375 of the FY 2022 ending General Fund Balance was assigned to reduce taxes to be raised in FY 2024.  As a result, the unassigned FY 2023 ending General Fund Balance was $197,862, of which $118,717 is proposed to be used to reduce taxes to be raised in FY 2025.  See Line 257.  See also Warning Article 16.</v>
      </c>
      <c r="C264" s="432"/>
      <c r="D264" s="432"/>
      <c r="E264" s="432"/>
      <c r="F264" s="432"/>
      <c r="G264" s="432"/>
      <c r="H264" s="432"/>
    </row>
    <row r="265" spans="1:9" ht="18" customHeight="1" x14ac:dyDescent="0.25">
      <c r="B265" s="70" t="s">
        <v>550</v>
      </c>
      <c r="C265" s="2"/>
      <c r="D265" s="2"/>
    </row>
    <row r="266" spans="1:9" ht="18" customHeight="1" x14ac:dyDescent="0.25">
      <c r="B266" s="70" t="s">
        <v>549</v>
      </c>
    </row>
    <row r="267" spans="1:9" ht="18" customHeight="1" x14ac:dyDescent="0.25"/>
    <row r="268" spans="1:9" ht="18" customHeight="1" x14ac:dyDescent="0.25"/>
    <row r="269" spans="1:9" ht="18" customHeight="1" x14ac:dyDescent="0.25"/>
    <row r="270" spans="1:9" ht="18" customHeight="1" x14ac:dyDescent="0.25"/>
    <row r="271" spans="1:9" ht="18" customHeight="1" x14ac:dyDescent="0.25"/>
  </sheetData>
  <mergeCells count="1">
    <mergeCell ref="B264:H264"/>
  </mergeCells>
  <phoneticPr fontId="45" type="noConversion"/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&amp;11General Account Detail&amp;R&amp;11As approved January 24, 2024</oddHeader>
    <oddFooter>&amp;R&amp;11Page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117"/>
  <sheetViews>
    <sheetView showRowColHeaders="0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5"/>
  <cols>
    <col min="1" max="1" width="4.625" style="13" customWidth="1"/>
    <col min="2" max="2" width="37.5" style="2" customWidth="1"/>
    <col min="3" max="3" width="12.5" customWidth="1"/>
    <col min="4" max="4" width="12.5" style="181" customWidth="1"/>
    <col min="5" max="8" width="12.5" style="1" customWidth="1"/>
    <col min="9" max="239" width="11" style="2" customWidth="1"/>
    <col min="240" max="16384" width="9" style="2"/>
  </cols>
  <sheetData>
    <row r="1" spans="1:9" ht="18" customHeight="1" x14ac:dyDescent="0.25">
      <c r="A1" s="293"/>
      <c r="B1" s="294" t="s">
        <v>247</v>
      </c>
      <c r="C1" s="295" t="s">
        <v>248</v>
      </c>
      <c r="D1" s="296" t="s">
        <v>249</v>
      </c>
      <c r="E1" s="297" t="s">
        <v>252</v>
      </c>
      <c r="F1" s="298" t="s">
        <v>253</v>
      </c>
      <c r="G1" s="299" t="s">
        <v>254</v>
      </c>
      <c r="H1" s="299" t="s">
        <v>255</v>
      </c>
    </row>
    <row r="2" spans="1:9" ht="45" x14ac:dyDescent="0.25">
      <c r="A2" s="300">
        <v>1</v>
      </c>
      <c r="B2" s="301"/>
      <c r="C2" s="302" t="s">
        <v>527</v>
      </c>
      <c r="D2" s="302" t="s">
        <v>528</v>
      </c>
      <c r="E2" s="302" t="s">
        <v>529</v>
      </c>
      <c r="F2" s="303" t="s">
        <v>454</v>
      </c>
      <c r="G2" s="302" t="s">
        <v>455</v>
      </c>
      <c r="H2" s="302" t="s">
        <v>373</v>
      </c>
    </row>
    <row r="3" spans="1:9" ht="18" customHeight="1" x14ac:dyDescent="0.25">
      <c r="A3" s="304">
        <f>A2+1</f>
        <v>2</v>
      </c>
      <c r="B3" s="305" t="s">
        <v>228</v>
      </c>
      <c r="C3" s="306"/>
      <c r="D3" s="306"/>
      <c r="E3" s="306"/>
      <c r="F3" s="307"/>
      <c r="G3" s="306"/>
      <c r="H3" s="306"/>
    </row>
    <row r="4" spans="1:9" ht="18" customHeight="1" x14ac:dyDescent="0.25">
      <c r="A4" s="304">
        <f t="shared" ref="A4:A70" si="0">A3+1</f>
        <v>3</v>
      </c>
      <c r="B4" s="308"/>
      <c r="C4" s="413">
        <f>'General Account Detail'!C4</f>
        <v>2.5999999999999999E-2</v>
      </c>
      <c r="D4" s="414" t="str">
        <f>'General Account Detail'!D4</f>
        <v>&lt; -- Est. FY 2025 COLA (calendar 2023 change in Northeast Region CPI-U)</v>
      </c>
      <c r="E4" s="415"/>
      <c r="F4" s="416"/>
      <c r="G4" s="417"/>
      <c r="H4" s="417"/>
    </row>
    <row r="5" spans="1:9" ht="18" customHeight="1" x14ac:dyDescent="0.25">
      <c r="A5" s="304">
        <f t="shared" si="0"/>
        <v>4</v>
      </c>
      <c r="B5" s="309" t="s">
        <v>197</v>
      </c>
      <c r="C5" s="418">
        <f>(C6-D6)/D6</f>
        <v>6.311054865813423E-2</v>
      </c>
      <c r="D5" s="419" t="s">
        <v>536</v>
      </c>
      <c r="E5" s="420"/>
      <c r="F5" s="421"/>
      <c r="G5" s="417"/>
      <c r="H5" s="417"/>
    </row>
    <row r="6" spans="1:9" ht="18" customHeight="1" x14ac:dyDescent="0.25">
      <c r="A6" s="304">
        <f>A5+1</f>
        <v>5</v>
      </c>
      <c r="B6" s="396" t="s">
        <v>311</v>
      </c>
      <c r="C6" s="291">
        <f>C100-SUM(C7:C13)-D105+E105+N("Total Highway Expenditures MINUS Total Highway Non-Tax Revenues MINUS FY 2023 year-end unassigned fund balance PLUS Highway Rainy Day Reserve Fund Transfer")</f>
        <v>1126216.44</v>
      </c>
      <c r="D6" s="291">
        <v>1059359.67</v>
      </c>
      <c r="E6" s="291">
        <v>959513</v>
      </c>
      <c r="F6" s="291">
        <v>959512.87</v>
      </c>
      <c r="G6" s="291">
        <v>841365</v>
      </c>
      <c r="H6" s="291">
        <v>841365.2200000002</v>
      </c>
    </row>
    <row r="7" spans="1:9" ht="18" customHeight="1" x14ac:dyDescent="0.25">
      <c r="A7" s="304">
        <f t="shared" si="0"/>
        <v>6</v>
      </c>
      <c r="B7" s="311" t="s">
        <v>192</v>
      </c>
      <c r="C7" s="290">
        <v>159184.69</v>
      </c>
      <c r="D7" s="290">
        <v>142163.10999999999</v>
      </c>
      <c r="E7" s="290">
        <v>142163.10999999999</v>
      </c>
      <c r="F7" s="290">
        <v>132500</v>
      </c>
      <c r="G7" s="290">
        <v>138414.78</v>
      </c>
      <c r="H7" s="290">
        <v>132500</v>
      </c>
      <c r="I7" s="1"/>
    </row>
    <row r="8" spans="1:9" ht="18" customHeight="1" x14ac:dyDescent="0.25">
      <c r="A8" s="304">
        <f t="shared" si="0"/>
        <v>7</v>
      </c>
      <c r="B8" s="312" t="s">
        <v>460</v>
      </c>
      <c r="C8" s="290">
        <v>0</v>
      </c>
      <c r="D8" s="290">
        <v>0</v>
      </c>
      <c r="E8" s="290">
        <v>0</v>
      </c>
      <c r="F8" s="290">
        <v>0</v>
      </c>
      <c r="G8" s="290">
        <v>15319.4</v>
      </c>
      <c r="H8" s="290">
        <v>0</v>
      </c>
      <c r="I8" s="1"/>
    </row>
    <row r="9" spans="1:9" ht="18" customHeight="1" x14ac:dyDescent="0.25">
      <c r="A9" s="304">
        <f t="shared" si="0"/>
        <v>8</v>
      </c>
      <c r="B9" s="312" t="s">
        <v>461</v>
      </c>
      <c r="C9" s="290">
        <v>0</v>
      </c>
      <c r="D9" s="290">
        <v>0</v>
      </c>
      <c r="E9" s="1">
        <v>0</v>
      </c>
      <c r="F9" s="290">
        <v>0</v>
      </c>
      <c r="G9" s="290">
        <v>22446.560000000001</v>
      </c>
      <c r="H9" s="290">
        <v>0</v>
      </c>
      <c r="I9" s="1"/>
    </row>
    <row r="10" spans="1:9" ht="18" customHeight="1" x14ac:dyDescent="0.25">
      <c r="A10" s="304">
        <f t="shared" si="0"/>
        <v>9</v>
      </c>
      <c r="B10" s="312" t="s">
        <v>462</v>
      </c>
      <c r="C10" s="290">
        <v>0</v>
      </c>
      <c r="D10" s="290">
        <v>0</v>
      </c>
      <c r="E10" s="290">
        <v>0</v>
      </c>
      <c r="F10" s="290">
        <v>0</v>
      </c>
      <c r="G10" s="290">
        <v>1000</v>
      </c>
      <c r="H10" s="290">
        <v>0</v>
      </c>
      <c r="I10" s="1"/>
    </row>
    <row r="11" spans="1:9" ht="18" customHeight="1" x14ac:dyDescent="0.25">
      <c r="A11" s="304">
        <f t="shared" si="0"/>
        <v>10</v>
      </c>
      <c r="B11" s="401" t="s">
        <v>356</v>
      </c>
      <c r="C11" s="290">
        <v>24000</v>
      </c>
      <c r="D11" s="290">
        <v>35500</v>
      </c>
      <c r="E11" s="290">
        <v>0</v>
      </c>
      <c r="F11" s="290">
        <v>18900</v>
      </c>
      <c r="G11" s="290">
        <v>0</v>
      </c>
      <c r="H11" s="290">
        <v>18900</v>
      </c>
      <c r="I11" s="1"/>
    </row>
    <row r="12" spans="1:9" ht="18" customHeight="1" x14ac:dyDescent="0.25">
      <c r="A12" s="304">
        <f t="shared" si="0"/>
        <v>11</v>
      </c>
      <c r="B12" s="311" t="s">
        <v>191</v>
      </c>
      <c r="C12" s="290">
        <v>0</v>
      </c>
      <c r="D12" s="290">
        <v>0</v>
      </c>
      <c r="E12" s="290">
        <v>69.25</v>
      </c>
      <c r="F12" s="290">
        <v>0</v>
      </c>
      <c r="G12" s="290">
        <v>278.10000000000002</v>
      </c>
      <c r="H12" s="290">
        <v>0</v>
      </c>
      <c r="I12" s="1"/>
    </row>
    <row r="13" spans="1:9" ht="18" customHeight="1" x14ac:dyDescent="0.25">
      <c r="A13" s="304">
        <f t="shared" si="0"/>
        <v>12</v>
      </c>
      <c r="B13" s="311" t="s">
        <v>190</v>
      </c>
      <c r="C13" s="290">
        <v>0</v>
      </c>
      <c r="D13" s="290">
        <v>0</v>
      </c>
      <c r="E13" s="290">
        <v>2425.85</v>
      </c>
      <c r="F13" s="290">
        <v>0</v>
      </c>
      <c r="G13" s="290">
        <v>2772.87</v>
      </c>
      <c r="H13" s="290">
        <v>0</v>
      </c>
      <c r="I13" s="1"/>
    </row>
    <row r="14" spans="1:9" ht="18" customHeight="1" x14ac:dyDescent="0.25">
      <c r="A14" s="304">
        <f t="shared" si="0"/>
        <v>13</v>
      </c>
      <c r="B14" s="301" t="s">
        <v>229</v>
      </c>
      <c r="C14" s="315">
        <f>SUM(C6:C13)</f>
        <v>1309401.1299999999</v>
      </c>
      <c r="D14" s="315">
        <f t="shared" ref="D14:H14" si="1">SUM(D6:D13)</f>
        <v>1237022.7799999998</v>
      </c>
      <c r="E14" s="315">
        <f t="shared" si="1"/>
        <v>1104171.21</v>
      </c>
      <c r="F14" s="315">
        <f t="shared" si="1"/>
        <v>1110912.8700000001</v>
      </c>
      <c r="G14" s="315">
        <f t="shared" si="1"/>
        <v>1021596.7100000001</v>
      </c>
      <c r="H14" s="315">
        <f t="shared" si="1"/>
        <v>992765.2200000002</v>
      </c>
      <c r="I14" s="1"/>
    </row>
    <row r="15" spans="1:9" ht="18" customHeight="1" x14ac:dyDescent="0.25">
      <c r="A15" s="304">
        <f t="shared" si="0"/>
        <v>14</v>
      </c>
      <c r="B15" s="316"/>
      <c r="C15" s="384"/>
      <c r="D15" s="384"/>
      <c r="E15" s="384"/>
      <c r="F15" s="384"/>
      <c r="G15" s="384"/>
      <c r="H15" s="384"/>
      <c r="I15" s="1"/>
    </row>
    <row r="16" spans="1:9" ht="18" customHeight="1" x14ac:dyDescent="0.25">
      <c r="A16" s="304">
        <f t="shared" si="0"/>
        <v>15</v>
      </c>
      <c r="B16" s="305" t="s">
        <v>189</v>
      </c>
      <c r="C16" s="384"/>
      <c r="D16" s="384"/>
      <c r="E16" s="384"/>
      <c r="F16" s="384"/>
      <c r="G16" s="384"/>
      <c r="H16" s="384"/>
      <c r="I16" s="1"/>
    </row>
    <row r="17" spans="1:9" ht="18" customHeight="1" x14ac:dyDescent="0.25">
      <c r="A17" s="304">
        <f t="shared" si="0"/>
        <v>16</v>
      </c>
      <c r="B17" s="316"/>
      <c r="C17" s="384"/>
      <c r="D17" s="384"/>
      <c r="E17" s="384"/>
      <c r="F17" s="384"/>
      <c r="G17" s="384"/>
      <c r="H17" s="384"/>
      <c r="I17" s="1"/>
    </row>
    <row r="18" spans="1:9" ht="18" customHeight="1" x14ac:dyDescent="0.25">
      <c r="A18" s="304">
        <f t="shared" si="0"/>
        <v>17</v>
      </c>
      <c r="B18" s="309" t="s">
        <v>188</v>
      </c>
      <c r="C18" s="384"/>
      <c r="D18" s="384"/>
      <c r="E18" s="384"/>
      <c r="F18" s="384"/>
      <c r="G18" s="384"/>
      <c r="H18" s="384"/>
      <c r="I18" s="1"/>
    </row>
    <row r="19" spans="1:9" ht="18" customHeight="1" x14ac:dyDescent="0.25">
      <c r="A19" s="304">
        <f t="shared" si="0"/>
        <v>18</v>
      </c>
      <c r="B19" s="318" t="s">
        <v>187</v>
      </c>
      <c r="C19" s="289">
        <f>ROUND(E19*1.043*1.061*(1+'General Account Detail'!C4),2)</f>
        <v>335929.66</v>
      </c>
      <c r="D19" s="289">
        <v>280000</v>
      </c>
      <c r="E19" s="291">
        <v>295870.25</v>
      </c>
      <c r="F19" s="289">
        <f>192595+50000</f>
        <v>242595</v>
      </c>
      <c r="G19" s="291">
        <v>208415.8</v>
      </c>
      <c r="H19" s="291">
        <v>192595</v>
      </c>
      <c r="I19" s="1"/>
    </row>
    <row r="20" spans="1:9" ht="18" customHeight="1" x14ac:dyDescent="0.25">
      <c r="A20" s="304">
        <f t="shared" si="0"/>
        <v>19</v>
      </c>
      <c r="B20" s="311" t="s">
        <v>186</v>
      </c>
      <c r="C20" s="319">
        <f>20000-20000</f>
        <v>0</v>
      </c>
      <c r="D20" s="319">
        <f>20000-20000</f>
        <v>0</v>
      </c>
      <c r="E20" s="290">
        <v>0</v>
      </c>
      <c r="F20" s="319">
        <f>20000-20000</f>
        <v>0</v>
      </c>
      <c r="G20" s="290">
        <v>14355</v>
      </c>
      <c r="H20" s="290">
        <v>20000</v>
      </c>
      <c r="I20" s="1"/>
    </row>
    <row r="21" spans="1:9" ht="18" customHeight="1" x14ac:dyDescent="0.25">
      <c r="A21" s="304">
        <f t="shared" si="0"/>
        <v>20</v>
      </c>
      <c r="B21" s="320" t="s">
        <v>524</v>
      </c>
      <c r="C21" s="319">
        <f>ROUND(C19*0.062,2)</f>
        <v>20827.64</v>
      </c>
      <c r="D21" s="319">
        <f>D19*0.062</f>
        <v>17360</v>
      </c>
      <c r="E21" s="290">
        <v>17623.490000000002</v>
      </c>
      <c r="F21" s="319">
        <v>16601.689999999999</v>
      </c>
      <c r="G21" s="290">
        <v>12457.4</v>
      </c>
      <c r="H21" s="290">
        <v>13180</v>
      </c>
      <c r="I21" s="1"/>
    </row>
    <row r="22" spans="1:9" ht="18" customHeight="1" x14ac:dyDescent="0.25">
      <c r="A22" s="304">
        <f t="shared" si="0"/>
        <v>21</v>
      </c>
      <c r="B22" s="320" t="s">
        <v>525</v>
      </c>
      <c r="C22" s="319">
        <f>ROUND(C19*0.0145,2)</f>
        <v>4870.9799999999996</v>
      </c>
      <c r="D22" s="319">
        <f>D19*0.0145</f>
        <v>4060</v>
      </c>
      <c r="E22" s="290">
        <v>4121.59</v>
      </c>
      <c r="F22" s="319">
        <v>3882.12</v>
      </c>
      <c r="G22" s="290">
        <v>2913.49</v>
      </c>
      <c r="H22" s="290">
        <v>3082</v>
      </c>
      <c r="I22" s="1"/>
    </row>
    <row r="23" spans="1:9" ht="18" customHeight="1" x14ac:dyDescent="0.25">
      <c r="A23" s="304">
        <f t="shared" si="0"/>
        <v>22</v>
      </c>
      <c r="B23" s="320" t="s">
        <v>526</v>
      </c>
      <c r="C23" s="319">
        <f>ROUND(C19*0.0875,2)</f>
        <v>29393.85</v>
      </c>
      <c r="D23" s="319">
        <f>D19*0.085</f>
        <v>23800</v>
      </c>
      <c r="E23" s="290">
        <v>23164.83</v>
      </c>
      <c r="F23" s="319">
        <v>16374.96</v>
      </c>
      <c r="G23" s="290">
        <v>16384.810000000001</v>
      </c>
      <c r="H23" s="290">
        <v>13000</v>
      </c>
      <c r="I23" s="1"/>
    </row>
    <row r="24" spans="1:9" ht="18" customHeight="1" x14ac:dyDescent="0.25">
      <c r="A24" s="304">
        <f t="shared" si="0"/>
        <v>23</v>
      </c>
      <c r="B24" s="311" t="s">
        <v>185</v>
      </c>
      <c r="C24" s="319">
        <f>(65000/2)+(65000*1.05/2)</f>
        <v>66625</v>
      </c>
      <c r="D24" s="319">
        <v>68000</v>
      </c>
      <c r="E24" s="290">
        <v>62516.25</v>
      </c>
      <c r="F24" s="319">
        <v>69943.740000000005</v>
      </c>
      <c r="G24" s="290">
        <v>53597.94</v>
      </c>
      <c r="H24" s="290">
        <v>55528</v>
      </c>
      <c r="I24" s="1"/>
    </row>
    <row r="25" spans="1:9" ht="18" customHeight="1" x14ac:dyDescent="0.25">
      <c r="A25" s="304">
        <f t="shared" si="0"/>
        <v>24</v>
      </c>
      <c r="B25" s="311" t="s">
        <v>216</v>
      </c>
      <c r="C25" s="319">
        <v>250</v>
      </c>
      <c r="D25" s="319">
        <f>ROUND(300*((192595+50000)/192595),2)</f>
        <v>377.88</v>
      </c>
      <c r="E25" s="290">
        <v>6.25</v>
      </c>
      <c r="F25" s="319">
        <v>377.88</v>
      </c>
      <c r="G25" s="290">
        <v>6.25</v>
      </c>
      <c r="H25" s="290">
        <v>300</v>
      </c>
      <c r="I25" s="1"/>
    </row>
    <row r="26" spans="1:9" ht="18" customHeight="1" x14ac:dyDescent="0.25">
      <c r="A26" s="304">
        <f t="shared" si="0"/>
        <v>25</v>
      </c>
      <c r="B26" s="322" t="s">
        <v>299</v>
      </c>
      <c r="C26" s="319">
        <v>3000</v>
      </c>
      <c r="D26" s="319">
        <f>ROUND(8000*((192595+50000)/192595),2)</f>
        <v>10076.9</v>
      </c>
      <c r="E26" s="290">
        <v>2660.22</v>
      </c>
      <c r="F26" s="319">
        <v>10076.9</v>
      </c>
      <c r="G26" s="290">
        <v>9555.68</v>
      </c>
      <c r="H26" s="290">
        <v>8000</v>
      </c>
      <c r="I26" s="1"/>
    </row>
    <row r="27" spans="1:9" ht="18" customHeight="1" x14ac:dyDescent="0.25">
      <c r="A27" s="304">
        <f t="shared" si="0"/>
        <v>26</v>
      </c>
      <c r="B27" s="322" t="s">
        <v>379</v>
      </c>
      <c r="C27" s="319">
        <v>5000</v>
      </c>
      <c r="D27" s="319">
        <v>0</v>
      </c>
      <c r="E27" s="290">
        <v>11325.37</v>
      </c>
      <c r="F27" s="319">
        <v>0</v>
      </c>
      <c r="G27" s="290">
        <v>0</v>
      </c>
      <c r="H27" s="290">
        <v>0</v>
      </c>
      <c r="I27" s="1"/>
    </row>
    <row r="28" spans="1:9" ht="18" customHeight="1" x14ac:dyDescent="0.25">
      <c r="A28" s="304">
        <f t="shared" si="0"/>
        <v>27</v>
      </c>
      <c r="B28" s="325" t="s">
        <v>218</v>
      </c>
      <c r="C28" s="290">
        <v>1000</v>
      </c>
      <c r="D28" s="290">
        <v>1000</v>
      </c>
      <c r="E28" s="290">
        <v>1192.5999999999999</v>
      </c>
      <c r="F28" s="290">
        <v>1000</v>
      </c>
      <c r="G28" s="290">
        <v>0</v>
      </c>
      <c r="H28" s="290">
        <v>1000</v>
      </c>
      <c r="I28" s="1"/>
    </row>
    <row r="29" spans="1:9" ht="18" customHeight="1" x14ac:dyDescent="0.25">
      <c r="A29" s="304">
        <f t="shared" si="0"/>
        <v>28</v>
      </c>
      <c r="B29" s="323" t="s">
        <v>384</v>
      </c>
      <c r="C29" s="319">
        <v>1500</v>
      </c>
      <c r="D29" s="319">
        <v>3000</v>
      </c>
      <c r="E29" s="290">
        <v>1365.62</v>
      </c>
      <c r="F29" s="319">
        <v>3000</v>
      </c>
      <c r="G29" s="290">
        <v>0</v>
      </c>
      <c r="H29" s="290">
        <v>0</v>
      </c>
      <c r="I29" s="1"/>
    </row>
    <row r="30" spans="1:9" ht="18" customHeight="1" x14ac:dyDescent="0.25">
      <c r="A30" s="304">
        <f t="shared" si="0"/>
        <v>29</v>
      </c>
      <c r="B30" s="301" t="s">
        <v>198</v>
      </c>
      <c r="C30" s="315">
        <f t="shared" ref="C30:H30" si="2">SUM(C19:C29)</f>
        <v>468397.12999999995</v>
      </c>
      <c r="D30" s="315">
        <f t="shared" si="2"/>
        <v>407674.78</v>
      </c>
      <c r="E30" s="315">
        <f t="shared" si="2"/>
        <v>419846.47</v>
      </c>
      <c r="F30" s="315">
        <f t="shared" si="2"/>
        <v>363852.29000000004</v>
      </c>
      <c r="G30" s="315">
        <f t="shared" si="2"/>
        <v>317686.36999999994</v>
      </c>
      <c r="H30" s="315">
        <f t="shared" si="2"/>
        <v>306685</v>
      </c>
      <c r="I30" s="1"/>
    </row>
    <row r="31" spans="1:9" ht="18" customHeight="1" x14ac:dyDescent="0.25">
      <c r="A31" s="304">
        <f t="shared" si="0"/>
        <v>30</v>
      </c>
      <c r="B31" s="324"/>
      <c r="C31" s="384"/>
      <c r="D31" s="384"/>
      <c r="E31" s="384"/>
      <c r="F31" s="384"/>
      <c r="G31" s="384"/>
      <c r="H31" s="384"/>
      <c r="I31" s="1"/>
    </row>
    <row r="32" spans="1:9" ht="18" customHeight="1" x14ac:dyDescent="0.25">
      <c r="A32" s="304">
        <f t="shared" si="0"/>
        <v>31</v>
      </c>
      <c r="B32" s="309" t="s">
        <v>184</v>
      </c>
      <c r="C32" s="384"/>
      <c r="D32" s="384"/>
      <c r="E32" s="384"/>
      <c r="F32" s="384"/>
      <c r="G32" s="384"/>
      <c r="H32" s="384"/>
      <c r="I32" s="1"/>
    </row>
    <row r="33" spans="1:9" ht="18" customHeight="1" x14ac:dyDescent="0.25">
      <c r="A33" s="304">
        <f t="shared" si="0"/>
        <v>32</v>
      </c>
      <c r="B33" s="318" t="s">
        <v>217</v>
      </c>
      <c r="C33" s="291">
        <v>12452</v>
      </c>
      <c r="D33" s="291">
        <v>10760</v>
      </c>
      <c r="E33" s="291">
        <v>10141.790000000001</v>
      </c>
      <c r="F33" s="291">
        <v>9300</v>
      </c>
      <c r="G33" s="291">
        <v>6635.6</v>
      </c>
      <c r="H33" s="291">
        <v>9300</v>
      </c>
      <c r="I33" s="1"/>
    </row>
    <row r="34" spans="1:9" ht="18" customHeight="1" x14ac:dyDescent="0.25">
      <c r="A34" s="304">
        <f t="shared" si="0"/>
        <v>33</v>
      </c>
      <c r="B34" s="311" t="s">
        <v>183</v>
      </c>
      <c r="C34" s="290">
        <v>16219</v>
      </c>
      <c r="D34" s="290">
        <v>14280</v>
      </c>
      <c r="E34" s="290">
        <v>14846.33</v>
      </c>
      <c r="F34" s="290">
        <v>18000</v>
      </c>
      <c r="G34" s="290">
        <v>12487.19</v>
      </c>
      <c r="H34" s="290">
        <v>18000</v>
      </c>
      <c r="I34" s="1"/>
    </row>
    <row r="35" spans="1:9" ht="18" customHeight="1" x14ac:dyDescent="0.25">
      <c r="A35" s="304">
        <f t="shared" si="0"/>
        <v>34</v>
      </c>
      <c r="B35" s="311" t="s">
        <v>182</v>
      </c>
      <c r="C35" s="290">
        <v>968</v>
      </c>
      <c r="D35" s="290">
        <v>968</v>
      </c>
      <c r="E35" s="290">
        <v>600</v>
      </c>
      <c r="F35" s="290">
        <v>1000</v>
      </c>
      <c r="G35" s="290">
        <v>841</v>
      </c>
      <c r="H35" s="290">
        <v>1000</v>
      </c>
      <c r="I35" s="1"/>
    </row>
    <row r="36" spans="1:9" ht="18" customHeight="1" x14ac:dyDescent="0.25">
      <c r="A36" s="304">
        <f t="shared" si="0"/>
        <v>35</v>
      </c>
      <c r="B36" s="321" t="s">
        <v>522</v>
      </c>
      <c r="C36" s="319">
        <v>2550</v>
      </c>
      <c r="D36" s="319">
        <v>2550</v>
      </c>
      <c r="E36" s="290">
        <v>2184.14</v>
      </c>
      <c r="F36" s="319">
        <v>1889.42</v>
      </c>
      <c r="G36" s="290">
        <v>1352.9</v>
      </c>
      <c r="H36" s="290">
        <v>1500</v>
      </c>
      <c r="I36" s="1"/>
    </row>
    <row r="37" spans="1:9" ht="18" customHeight="1" x14ac:dyDescent="0.25">
      <c r="A37" s="304">
        <f t="shared" si="0"/>
        <v>36</v>
      </c>
      <c r="B37" s="301" t="s">
        <v>181</v>
      </c>
      <c r="C37" s="315">
        <f t="shared" ref="C37:H37" si="3">SUM(C33:C36)</f>
        <v>32189</v>
      </c>
      <c r="D37" s="315">
        <f t="shared" si="3"/>
        <v>28558</v>
      </c>
      <c r="E37" s="315">
        <f t="shared" si="3"/>
        <v>27772.260000000002</v>
      </c>
      <c r="F37" s="315">
        <f t="shared" si="3"/>
        <v>30189.42</v>
      </c>
      <c r="G37" s="315">
        <f t="shared" si="3"/>
        <v>21316.690000000002</v>
      </c>
      <c r="H37" s="315">
        <f t="shared" si="3"/>
        <v>29800</v>
      </c>
      <c r="I37" s="1"/>
    </row>
    <row r="38" spans="1:9" ht="18" customHeight="1" x14ac:dyDescent="0.25">
      <c r="A38" s="304">
        <f t="shared" si="0"/>
        <v>37</v>
      </c>
      <c r="B38" s="311"/>
      <c r="C38" s="384"/>
      <c r="D38" s="384"/>
      <c r="E38" s="384"/>
      <c r="F38" s="384"/>
      <c r="G38" s="384"/>
      <c r="H38" s="384"/>
      <c r="I38" s="1"/>
    </row>
    <row r="39" spans="1:9" ht="18" customHeight="1" x14ac:dyDescent="0.25">
      <c r="A39" s="304">
        <f t="shared" si="0"/>
        <v>38</v>
      </c>
      <c r="B39" s="309" t="s">
        <v>180</v>
      </c>
      <c r="C39" s="384"/>
      <c r="D39" s="384"/>
      <c r="E39" s="384"/>
      <c r="F39" s="384"/>
      <c r="G39" s="384"/>
      <c r="H39" s="384"/>
      <c r="I39" s="1"/>
    </row>
    <row r="40" spans="1:9" ht="18" customHeight="1" x14ac:dyDescent="0.25">
      <c r="A40" s="304">
        <f t="shared" si="0"/>
        <v>39</v>
      </c>
      <c r="B40" s="318" t="s">
        <v>179</v>
      </c>
      <c r="C40" s="289">
        <v>80000</v>
      </c>
      <c r="D40" s="289">
        <v>75000</v>
      </c>
      <c r="E40" s="291">
        <v>0</v>
      </c>
      <c r="F40" s="289">
        <v>85000</v>
      </c>
      <c r="G40" s="291">
        <v>0</v>
      </c>
      <c r="H40" s="291">
        <v>85000</v>
      </c>
      <c r="I40" s="1"/>
    </row>
    <row r="41" spans="1:9" ht="18" customHeight="1" x14ac:dyDescent="0.25">
      <c r="A41" s="304">
        <f t="shared" si="0"/>
        <v>40</v>
      </c>
      <c r="B41" s="326" t="s">
        <v>380</v>
      </c>
      <c r="C41" s="319">
        <v>0</v>
      </c>
      <c r="D41" s="319">
        <v>0</v>
      </c>
      <c r="E41" s="290">
        <v>82806.62</v>
      </c>
      <c r="F41" s="319">
        <v>0</v>
      </c>
      <c r="G41" s="290">
        <v>75920.39</v>
      </c>
      <c r="H41" s="290">
        <v>0</v>
      </c>
      <c r="I41" s="1"/>
    </row>
    <row r="42" spans="1:9" ht="18" customHeight="1" x14ac:dyDescent="0.25">
      <c r="A42" s="304">
        <f t="shared" si="0"/>
        <v>41</v>
      </c>
      <c r="B42" s="311" t="s">
        <v>178</v>
      </c>
      <c r="C42" s="319">
        <v>0</v>
      </c>
      <c r="D42" s="319">
        <v>0</v>
      </c>
      <c r="E42" s="290">
        <v>39120.82</v>
      </c>
      <c r="F42" s="319">
        <v>0</v>
      </c>
      <c r="G42" s="290">
        <v>37178.25</v>
      </c>
      <c r="H42" s="290">
        <v>0</v>
      </c>
      <c r="I42" s="1"/>
    </row>
    <row r="43" spans="1:9" ht="18" customHeight="1" x14ac:dyDescent="0.25">
      <c r="A43" s="304">
        <f t="shared" si="0"/>
        <v>42</v>
      </c>
      <c r="B43" s="311" t="s">
        <v>177</v>
      </c>
      <c r="C43" s="319">
        <v>65000</v>
      </c>
      <c r="D43" s="319">
        <v>80000</v>
      </c>
      <c r="E43" s="290">
        <v>0</v>
      </c>
      <c r="F43" s="319">
        <v>70000</v>
      </c>
      <c r="G43" s="290">
        <v>43766.85</v>
      </c>
      <c r="H43" s="290">
        <v>70000</v>
      </c>
      <c r="I43" s="1"/>
    </row>
    <row r="44" spans="1:9" ht="18" customHeight="1" x14ac:dyDescent="0.25">
      <c r="A44" s="304">
        <f t="shared" si="0"/>
        <v>43</v>
      </c>
      <c r="B44" s="311" t="s">
        <v>176</v>
      </c>
      <c r="C44" s="319">
        <v>85000</v>
      </c>
      <c r="D44" s="319">
        <v>85000</v>
      </c>
      <c r="E44" s="290">
        <v>95147.07</v>
      </c>
      <c r="F44" s="319">
        <v>85000</v>
      </c>
      <c r="G44" s="290">
        <v>74474.69</v>
      </c>
      <c r="H44" s="290">
        <v>85000</v>
      </c>
      <c r="I44" s="1"/>
    </row>
    <row r="45" spans="1:9" ht="18" customHeight="1" x14ac:dyDescent="0.25">
      <c r="A45" s="304">
        <f t="shared" si="0"/>
        <v>44</v>
      </c>
      <c r="B45" s="311" t="s">
        <v>175</v>
      </c>
      <c r="C45" s="319">
        <v>9000</v>
      </c>
      <c r="D45" s="319">
        <v>12000</v>
      </c>
      <c r="E45" s="290">
        <v>8325</v>
      </c>
      <c r="F45" s="319">
        <v>12000</v>
      </c>
      <c r="G45" s="290">
        <v>4214</v>
      </c>
      <c r="H45" s="290">
        <v>12000</v>
      </c>
      <c r="I45" s="1"/>
    </row>
    <row r="46" spans="1:9" ht="18" customHeight="1" x14ac:dyDescent="0.25">
      <c r="A46" s="304">
        <f t="shared" si="0"/>
        <v>45</v>
      </c>
      <c r="B46" s="311" t="s">
        <v>219</v>
      </c>
      <c r="C46" s="319">
        <v>500</v>
      </c>
      <c r="D46" s="319">
        <v>1000</v>
      </c>
      <c r="E46" s="290">
        <v>253.92</v>
      </c>
      <c r="F46" s="319">
        <v>1000</v>
      </c>
      <c r="G46" s="290">
        <v>228.47</v>
      </c>
      <c r="H46" s="290">
        <v>1000</v>
      </c>
      <c r="I46" s="1"/>
    </row>
    <row r="47" spans="1:9" ht="18" customHeight="1" x14ac:dyDescent="0.25">
      <c r="A47" s="304">
        <f t="shared" si="0"/>
        <v>46</v>
      </c>
      <c r="B47" s="311" t="s">
        <v>220</v>
      </c>
      <c r="C47" s="319">
        <v>20000</v>
      </c>
      <c r="D47" s="319">
        <v>25000</v>
      </c>
      <c r="E47" s="290">
        <v>12456.64</v>
      </c>
      <c r="F47" s="319">
        <v>18000</v>
      </c>
      <c r="G47" s="290">
        <v>18394.400000000001</v>
      </c>
      <c r="H47" s="290">
        <v>12000</v>
      </c>
      <c r="I47" s="1"/>
    </row>
    <row r="48" spans="1:9" ht="18" customHeight="1" x14ac:dyDescent="0.25">
      <c r="A48" s="304">
        <f t="shared" si="0"/>
        <v>47</v>
      </c>
      <c r="B48" s="311" t="s">
        <v>174</v>
      </c>
      <c r="C48" s="319">
        <v>2000</v>
      </c>
      <c r="D48" s="319">
        <v>2500</v>
      </c>
      <c r="E48" s="290">
        <v>644</v>
      </c>
      <c r="F48" s="319">
        <v>5000</v>
      </c>
      <c r="G48" s="290">
        <v>0</v>
      </c>
      <c r="H48" s="290">
        <v>5000</v>
      </c>
      <c r="I48" s="1"/>
    </row>
    <row r="49" spans="1:9" ht="18" customHeight="1" x14ac:dyDescent="0.25">
      <c r="A49" s="304">
        <f t="shared" si="0"/>
        <v>48</v>
      </c>
      <c r="B49" s="311" t="s">
        <v>221</v>
      </c>
      <c r="C49" s="319">
        <v>5000</v>
      </c>
      <c r="D49" s="319">
        <v>15000</v>
      </c>
      <c r="E49" s="290">
        <v>2685.22</v>
      </c>
      <c r="F49" s="319">
        <v>10000</v>
      </c>
      <c r="G49" s="290">
        <v>8085.63</v>
      </c>
      <c r="H49" s="290">
        <v>5000</v>
      </c>
      <c r="I49" s="1"/>
    </row>
    <row r="50" spans="1:9" ht="18" customHeight="1" x14ac:dyDescent="0.25">
      <c r="A50" s="304">
        <f t="shared" si="0"/>
        <v>49</v>
      </c>
      <c r="B50" s="311" t="s">
        <v>173</v>
      </c>
      <c r="C50" s="319">
        <v>1000</v>
      </c>
      <c r="D50" s="319">
        <v>1000</v>
      </c>
      <c r="E50" s="290">
        <v>79.819999999999993</v>
      </c>
      <c r="F50" s="319">
        <v>1000</v>
      </c>
      <c r="G50" s="290">
        <v>943.35</v>
      </c>
      <c r="H50" s="290">
        <v>1000</v>
      </c>
      <c r="I50" s="1"/>
    </row>
    <row r="51" spans="1:9" ht="18" customHeight="1" x14ac:dyDescent="0.25">
      <c r="A51" s="304">
        <f t="shared" si="0"/>
        <v>50</v>
      </c>
      <c r="B51" s="313" t="s">
        <v>357</v>
      </c>
      <c r="C51" s="319">
        <v>3500</v>
      </c>
      <c r="D51" s="319">
        <v>3000</v>
      </c>
      <c r="E51" s="290">
        <v>3982</v>
      </c>
      <c r="F51" s="319">
        <v>5000</v>
      </c>
      <c r="G51" s="290">
        <v>2510.1999999999998</v>
      </c>
      <c r="H51" s="290">
        <v>2000</v>
      </c>
      <c r="I51" s="1"/>
    </row>
    <row r="52" spans="1:9" ht="18" customHeight="1" x14ac:dyDescent="0.25">
      <c r="A52" s="304">
        <f t="shared" si="0"/>
        <v>51</v>
      </c>
      <c r="B52" s="301" t="s">
        <v>172</v>
      </c>
      <c r="C52" s="315">
        <f t="shared" ref="C52:H52" si="4">SUM(C40:C51)</f>
        <v>271000</v>
      </c>
      <c r="D52" s="315">
        <f t="shared" si="4"/>
        <v>299500</v>
      </c>
      <c r="E52" s="315">
        <f t="shared" si="4"/>
        <v>245501.11000000002</v>
      </c>
      <c r="F52" s="315">
        <f t="shared" si="4"/>
        <v>292000</v>
      </c>
      <c r="G52" s="315">
        <f t="shared" si="4"/>
        <v>265716.23</v>
      </c>
      <c r="H52" s="315">
        <f t="shared" si="4"/>
        <v>278000</v>
      </c>
      <c r="I52" s="1"/>
    </row>
    <row r="53" spans="1:9" ht="18" customHeight="1" x14ac:dyDescent="0.25">
      <c r="A53" s="304">
        <f t="shared" si="0"/>
        <v>52</v>
      </c>
      <c r="B53" s="316"/>
      <c r="C53" s="384"/>
      <c r="D53" s="384"/>
      <c r="E53" s="384"/>
      <c r="F53" s="384"/>
      <c r="G53" s="384"/>
      <c r="H53" s="384"/>
      <c r="I53" s="1"/>
    </row>
    <row r="54" spans="1:9" ht="18" customHeight="1" x14ac:dyDescent="0.25">
      <c r="A54" s="304">
        <f t="shared" si="0"/>
        <v>53</v>
      </c>
      <c r="B54" s="309" t="s">
        <v>171</v>
      </c>
      <c r="C54" s="384"/>
      <c r="D54" s="384"/>
      <c r="E54" s="384"/>
      <c r="F54" s="384"/>
      <c r="G54" s="384"/>
      <c r="H54" s="384"/>
      <c r="I54" s="1"/>
    </row>
    <row r="55" spans="1:9" ht="18" customHeight="1" x14ac:dyDescent="0.25">
      <c r="A55" s="304">
        <f t="shared" si="0"/>
        <v>54</v>
      </c>
      <c r="B55" s="318" t="s">
        <v>170</v>
      </c>
      <c r="C55" s="289">
        <v>50000</v>
      </c>
      <c r="D55" s="289">
        <v>50000</v>
      </c>
      <c r="E55" s="291">
        <v>67535.45</v>
      </c>
      <c r="F55" s="289">
        <v>40000</v>
      </c>
      <c r="G55" s="291">
        <v>51084.98</v>
      </c>
      <c r="H55" s="291">
        <v>38000</v>
      </c>
      <c r="I55" s="1"/>
    </row>
    <row r="56" spans="1:9" ht="18" customHeight="1" x14ac:dyDescent="0.25">
      <c r="A56" s="304">
        <f t="shared" si="0"/>
        <v>55</v>
      </c>
      <c r="B56" s="311" t="s">
        <v>169</v>
      </c>
      <c r="C56" s="319">
        <f>775*3</f>
        <v>2325</v>
      </c>
      <c r="D56" s="319">
        <v>100</v>
      </c>
      <c r="E56" s="290">
        <v>2744.39</v>
      </c>
      <c r="F56" s="319">
        <v>100</v>
      </c>
      <c r="G56" s="290">
        <v>378.92</v>
      </c>
      <c r="H56" s="290">
        <v>100</v>
      </c>
      <c r="I56" s="1"/>
    </row>
    <row r="57" spans="1:9" ht="18" customHeight="1" x14ac:dyDescent="0.25">
      <c r="A57" s="304">
        <f t="shared" si="0"/>
        <v>56</v>
      </c>
      <c r="B57" s="311" t="s">
        <v>168</v>
      </c>
      <c r="C57" s="319">
        <v>1000</v>
      </c>
      <c r="D57" s="319">
        <v>1000</v>
      </c>
      <c r="E57" s="290">
        <v>935</v>
      </c>
      <c r="F57" s="319">
        <v>1000</v>
      </c>
      <c r="G57" s="290">
        <v>765.6</v>
      </c>
      <c r="H57" s="290">
        <v>500</v>
      </c>
      <c r="I57" s="1"/>
    </row>
    <row r="58" spans="1:9" ht="18" customHeight="1" x14ac:dyDescent="0.25">
      <c r="A58" s="304">
        <f t="shared" si="0"/>
        <v>57</v>
      </c>
      <c r="B58" s="312" t="s">
        <v>463</v>
      </c>
      <c r="C58" s="319">
        <v>5000</v>
      </c>
      <c r="D58" s="319">
        <v>5000</v>
      </c>
      <c r="E58" s="290">
        <v>5399.36</v>
      </c>
      <c r="F58" s="319">
        <v>10000</v>
      </c>
      <c r="G58" s="290">
        <v>4253.38</v>
      </c>
      <c r="H58" s="290">
        <v>10000</v>
      </c>
      <c r="I58" s="1"/>
    </row>
    <row r="59" spans="1:9" ht="18" customHeight="1" x14ac:dyDescent="0.25">
      <c r="A59" s="304">
        <f t="shared" si="0"/>
        <v>58</v>
      </c>
      <c r="B59" s="327" t="s">
        <v>353</v>
      </c>
      <c r="C59" s="319">
        <v>3000</v>
      </c>
      <c r="D59" s="319">
        <v>2000</v>
      </c>
      <c r="E59" s="290">
        <v>3170.18</v>
      </c>
      <c r="F59" s="319">
        <v>2000</v>
      </c>
      <c r="G59" s="290">
        <v>3932.54</v>
      </c>
      <c r="H59" s="290">
        <v>0</v>
      </c>
      <c r="I59" s="1"/>
    </row>
    <row r="60" spans="1:9" ht="18" customHeight="1" x14ac:dyDescent="0.25">
      <c r="A60" s="304">
        <f t="shared" si="0"/>
        <v>59</v>
      </c>
      <c r="B60" s="312" t="s">
        <v>464</v>
      </c>
      <c r="C60" s="319">
        <v>750</v>
      </c>
      <c r="D60" s="319">
        <v>500</v>
      </c>
      <c r="E60" s="290">
        <v>1876.53</v>
      </c>
      <c r="F60" s="319">
        <v>500</v>
      </c>
      <c r="G60" s="290">
        <v>592.16999999999996</v>
      </c>
      <c r="H60" s="290">
        <v>500</v>
      </c>
      <c r="I60" s="1"/>
    </row>
    <row r="61" spans="1:9" ht="18" customHeight="1" x14ac:dyDescent="0.25">
      <c r="A61" s="304">
        <f t="shared" si="0"/>
        <v>60</v>
      </c>
      <c r="B61" s="311" t="s">
        <v>222</v>
      </c>
      <c r="C61" s="319">
        <f>6850+5000</f>
        <v>11850</v>
      </c>
      <c r="D61" s="319">
        <v>15000</v>
      </c>
      <c r="E61" s="290">
        <v>0</v>
      </c>
      <c r="F61" s="319">
        <v>20000</v>
      </c>
      <c r="G61" s="290">
        <v>14639.1</v>
      </c>
      <c r="H61" s="290">
        <v>13500</v>
      </c>
      <c r="I61" s="1"/>
    </row>
    <row r="62" spans="1:9" ht="18" customHeight="1" x14ac:dyDescent="0.25">
      <c r="A62" s="304">
        <f t="shared" si="0"/>
        <v>61</v>
      </c>
      <c r="B62" s="311" t="s">
        <v>167</v>
      </c>
      <c r="C62" s="319">
        <v>5000</v>
      </c>
      <c r="D62" s="319">
        <v>6000</v>
      </c>
      <c r="E62" s="290">
        <v>4038.81</v>
      </c>
      <c r="F62" s="319">
        <v>12000</v>
      </c>
      <c r="G62" s="290">
        <v>4808</v>
      </c>
      <c r="H62" s="290">
        <v>12000</v>
      </c>
      <c r="I62" s="1"/>
    </row>
    <row r="63" spans="1:9" ht="18" customHeight="1" x14ac:dyDescent="0.25">
      <c r="A63" s="304">
        <f t="shared" si="0"/>
        <v>62</v>
      </c>
      <c r="B63" s="311" t="s">
        <v>166</v>
      </c>
      <c r="C63" s="319">
        <v>2000</v>
      </c>
      <c r="D63" s="319">
        <v>1000</v>
      </c>
      <c r="E63" s="290">
        <v>2010</v>
      </c>
      <c r="F63" s="319">
        <v>500</v>
      </c>
      <c r="G63" s="290">
        <v>1595</v>
      </c>
      <c r="H63" s="290">
        <v>500</v>
      </c>
      <c r="I63" s="1"/>
    </row>
    <row r="64" spans="1:9" ht="18" customHeight="1" x14ac:dyDescent="0.25">
      <c r="A64" s="304">
        <f t="shared" si="0"/>
        <v>63</v>
      </c>
      <c r="B64" s="311" t="s">
        <v>223</v>
      </c>
      <c r="C64" s="319">
        <v>1500</v>
      </c>
      <c r="D64" s="319">
        <v>1500</v>
      </c>
      <c r="E64" s="290">
        <v>1581.38</v>
      </c>
      <c r="F64" s="319">
        <v>1500</v>
      </c>
      <c r="G64" s="290">
        <v>2562.91</v>
      </c>
      <c r="H64" s="290">
        <v>1500</v>
      </c>
      <c r="I64" s="1"/>
    </row>
    <row r="65" spans="1:9" ht="18" customHeight="1" x14ac:dyDescent="0.25">
      <c r="A65" s="304">
        <f t="shared" si="0"/>
        <v>64</v>
      </c>
      <c r="B65" s="327" t="s">
        <v>122</v>
      </c>
      <c r="C65" s="319">
        <v>500</v>
      </c>
      <c r="D65" s="319">
        <v>1000</v>
      </c>
      <c r="E65" s="290">
        <v>0</v>
      </c>
      <c r="F65" s="319">
        <v>1000</v>
      </c>
      <c r="G65" s="290">
        <v>0</v>
      </c>
      <c r="H65" s="290">
        <v>1000</v>
      </c>
      <c r="I65" s="1"/>
    </row>
    <row r="66" spans="1:9" ht="18" customHeight="1" x14ac:dyDescent="0.25">
      <c r="A66" s="304">
        <f t="shared" si="0"/>
        <v>65</v>
      </c>
      <c r="B66" s="312" t="s">
        <v>411</v>
      </c>
      <c r="C66" s="319">
        <v>0</v>
      </c>
      <c r="D66" s="319">
        <v>0</v>
      </c>
      <c r="E66" s="290">
        <v>0</v>
      </c>
      <c r="F66" s="319">
        <v>0</v>
      </c>
      <c r="G66" s="290">
        <v>47</v>
      </c>
      <c r="H66" s="290">
        <v>0</v>
      </c>
      <c r="I66" s="1"/>
    </row>
    <row r="67" spans="1:9" ht="18" customHeight="1" x14ac:dyDescent="0.25">
      <c r="A67" s="304">
        <f t="shared" si="0"/>
        <v>66</v>
      </c>
      <c r="B67" s="407" t="s">
        <v>540</v>
      </c>
      <c r="C67" s="319">
        <v>0</v>
      </c>
      <c r="D67" s="319">
        <v>0</v>
      </c>
      <c r="E67" s="290">
        <v>602.98</v>
      </c>
      <c r="F67" s="319">
        <v>0</v>
      </c>
      <c r="G67" s="290">
        <v>0</v>
      </c>
      <c r="H67" s="290">
        <v>0</v>
      </c>
      <c r="I67" s="1"/>
    </row>
    <row r="68" spans="1:9" ht="18" customHeight="1" x14ac:dyDescent="0.25">
      <c r="A68" s="304">
        <f t="shared" si="0"/>
        <v>67</v>
      </c>
      <c r="B68" s="312" t="s">
        <v>465</v>
      </c>
      <c r="C68" s="319">
        <v>3000</v>
      </c>
      <c r="D68" s="319">
        <v>1000</v>
      </c>
      <c r="E68" s="290">
        <v>10285.549999999999</v>
      </c>
      <c r="F68" s="319">
        <v>1000</v>
      </c>
      <c r="G68" s="290">
        <v>198.97</v>
      </c>
      <c r="H68" s="290">
        <v>1000</v>
      </c>
      <c r="I68" s="1"/>
    </row>
    <row r="69" spans="1:9" ht="18" customHeight="1" x14ac:dyDescent="0.25">
      <c r="A69" s="304">
        <f t="shared" si="0"/>
        <v>68</v>
      </c>
      <c r="B69" s="301" t="s">
        <v>199</v>
      </c>
      <c r="C69" s="315">
        <f>SUM(C55:C68)</f>
        <v>85925</v>
      </c>
      <c r="D69" s="315">
        <f t="shared" ref="D69" si="5">SUM(D55:D68)</f>
        <v>84100</v>
      </c>
      <c r="E69" s="315">
        <f>SUM(E55:E68)</f>
        <v>100179.62999999999</v>
      </c>
      <c r="F69" s="315">
        <f t="shared" ref="F69:G69" si="6">SUM(F55:F68)</f>
        <v>89600</v>
      </c>
      <c r="G69" s="315">
        <f t="shared" si="6"/>
        <v>84858.57</v>
      </c>
      <c r="H69" s="315">
        <f>SUM(H55:H68)</f>
        <v>78600</v>
      </c>
      <c r="I69" s="1"/>
    </row>
    <row r="70" spans="1:9" ht="18" customHeight="1" x14ac:dyDescent="0.25">
      <c r="A70" s="304">
        <f t="shared" si="0"/>
        <v>69</v>
      </c>
      <c r="B70" s="316"/>
      <c r="C70" s="384"/>
      <c r="D70" s="384"/>
      <c r="E70" s="384"/>
      <c r="F70" s="384"/>
      <c r="G70" s="384"/>
      <c r="H70" s="384"/>
      <c r="I70" s="1"/>
    </row>
    <row r="71" spans="1:9" ht="18" customHeight="1" x14ac:dyDescent="0.25">
      <c r="A71" s="304">
        <f t="shared" ref="A71:A108" si="7">A70+1</f>
        <v>70</v>
      </c>
      <c r="B71" s="309" t="s">
        <v>224</v>
      </c>
      <c r="C71" s="384"/>
      <c r="D71" s="384"/>
      <c r="E71" s="384"/>
      <c r="F71" s="384"/>
      <c r="G71" s="384"/>
      <c r="H71" s="384"/>
      <c r="I71" s="1"/>
    </row>
    <row r="72" spans="1:9" ht="18" customHeight="1" x14ac:dyDescent="0.25">
      <c r="A72" s="304">
        <f t="shared" si="7"/>
        <v>71</v>
      </c>
      <c r="B72" s="328" t="s">
        <v>225</v>
      </c>
      <c r="C72" s="291">
        <v>30000</v>
      </c>
      <c r="D72" s="291">
        <v>30000</v>
      </c>
      <c r="E72" s="291">
        <v>38810.410000000003</v>
      </c>
      <c r="F72" s="291">
        <v>25000</v>
      </c>
      <c r="G72" s="291">
        <v>50745.42</v>
      </c>
      <c r="H72" s="291">
        <v>35000</v>
      </c>
      <c r="I72" s="1"/>
    </row>
    <row r="73" spans="1:9" ht="18" customHeight="1" x14ac:dyDescent="0.25">
      <c r="A73" s="304">
        <f t="shared" si="7"/>
        <v>72</v>
      </c>
      <c r="B73" s="301" t="s">
        <v>226</v>
      </c>
      <c r="C73" s="315">
        <f t="shared" ref="C73" si="8">SUM(C72:C72)</f>
        <v>30000</v>
      </c>
      <c r="D73" s="315">
        <f t="shared" ref="D73" si="9">SUM(D72:D72)</f>
        <v>30000</v>
      </c>
      <c r="E73" s="315">
        <f t="shared" ref="E73" si="10">SUM(E72:E72)</f>
        <v>38810.410000000003</v>
      </c>
      <c r="F73" s="315">
        <f t="shared" ref="F73:G73" si="11">SUM(F72:F72)</f>
        <v>25000</v>
      </c>
      <c r="G73" s="315">
        <f t="shared" si="11"/>
        <v>50745.42</v>
      </c>
      <c r="H73" s="315">
        <f>SUM(H72:H72)</f>
        <v>35000</v>
      </c>
      <c r="I73" s="1"/>
    </row>
    <row r="74" spans="1:9" ht="18" customHeight="1" x14ac:dyDescent="0.25">
      <c r="A74" s="304">
        <f t="shared" si="7"/>
        <v>73</v>
      </c>
      <c r="B74" s="311"/>
      <c r="C74" s="384"/>
      <c r="D74" s="384"/>
      <c r="E74" s="384"/>
      <c r="F74" s="384"/>
      <c r="G74" s="384"/>
      <c r="H74" s="384"/>
      <c r="I74" s="1"/>
    </row>
    <row r="75" spans="1:9" ht="18" customHeight="1" x14ac:dyDescent="0.25">
      <c r="A75" s="304">
        <f t="shared" si="7"/>
        <v>74</v>
      </c>
      <c r="B75" s="309" t="s">
        <v>165</v>
      </c>
      <c r="C75" s="384"/>
      <c r="D75" s="384"/>
      <c r="E75" s="384"/>
      <c r="F75" s="384"/>
      <c r="G75" s="384"/>
      <c r="H75" s="384"/>
      <c r="I75" s="1"/>
    </row>
    <row r="76" spans="1:9" ht="18" customHeight="1" x14ac:dyDescent="0.25">
      <c r="A76" s="304">
        <f t="shared" si="7"/>
        <v>75</v>
      </c>
      <c r="B76" s="318" t="s">
        <v>164</v>
      </c>
      <c r="C76" s="291">
        <v>2000</v>
      </c>
      <c r="D76" s="291">
        <v>2000</v>
      </c>
      <c r="E76" s="291">
        <v>1800</v>
      </c>
      <c r="F76" s="291">
        <v>1000</v>
      </c>
      <c r="G76" s="291">
        <v>1800</v>
      </c>
      <c r="H76" s="291">
        <v>1000</v>
      </c>
      <c r="I76" s="1"/>
    </row>
    <row r="77" spans="1:9" ht="18" customHeight="1" x14ac:dyDescent="0.25">
      <c r="A77" s="304">
        <f t="shared" si="7"/>
        <v>76</v>
      </c>
      <c r="B77" s="311" t="s">
        <v>227</v>
      </c>
      <c r="C77" s="290">
        <v>3500</v>
      </c>
      <c r="D77" s="290">
        <v>7000</v>
      </c>
      <c r="E77" s="290">
        <v>11844.93</v>
      </c>
      <c r="F77" s="290">
        <v>3500</v>
      </c>
      <c r="G77" s="290">
        <v>8386.07</v>
      </c>
      <c r="H77" s="290">
        <v>3500</v>
      </c>
      <c r="I77" s="1"/>
    </row>
    <row r="78" spans="1:9" ht="18" customHeight="1" x14ac:dyDescent="0.25">
      <c r="A78" s="304">
        <f t="shared" si="7"/>
        <v>77</v>
      </c>
      <c r="B78" s="311" t="s">
        <v>163</v>
      </c>
      <c r="C78" s="290">
        <v>600</v>
      </c>
      <c r="D78" s="290">
        <v>600</v>
      </c>
      <c r="E78" s="290">
        <v>556.47</v>
      </c>
      <c r="F78" s="290">
        <v>600</v>
      </c>
      <c r="G78" s="290">
        <v>484.68</v>
      </c>
      <c r="H78" s="290">
        <v>600</v>
      </c>
      <c r="I78" s="1"/>
    </row>
    <row r="79" spans="1:9" ht="18" customHeight="1" x14ac:dyDescent="0.25">
      <c r="A79" s="304">
        <f t="shared" si="7"/>
        <v>78</v>
      </c>
      <c r="B79" s="407" t="s">
        <v>542</v>
      </c>
      <c r="C79" s="290">
        <v>2000</v>
      </c>
      <c r="D79" s="290">
        <v>1400</v>
      </c>
      <c r="E79" s="290">
        <v>1987.16</v>
      </c>
      <c r="F79" s="290">
        <v>1400</v>
      </c>
      <c r="G79" s="290">
        <v>1529.32</v>
      </c>
      <c r="H79" s="290">
        <v>1400</v>
      </c>
      <c r="I79" s="1"/>
    </row>
    <row r="80" spans="1:9" ht="18" customHeight="1" x14ac:dyDescent="0.25">
      <c r="A80" s="304">
        <f t="shared" si="7"/>
        <v>79</v>
      </c>
      <c r="B80" s="301" t="s">
        <v>541</v>
      </c>
      <c r="C80" s="315">
        <f t="shared" ref="C80:H80" si="12">SUM(C76:C79)</f>
        <v>8100</v>
      </c>
      <c r="D80" s="315">
        <f t="shared" si="12"/>
        <v>11000</v>
      </c>
      <c r="E80" s="315">
        <f t="shared" si="12"/>
        <v>16188.56</v>
      </c>
      <c r="F80" s="315">
        <f t="shared" si="12"/>
        <v>6500</v>
      </c>
      <c r="G80" s="315">
        <f t="shared" si="12"/>
        <v>12200.07</v>
      </c>
      <c r="H80" s="315">
        <f t="shared" si="12"/>
        <v>6500</v>
      </c>
      <c r="I80" s="1"/>
    </row>
    <row r="81" spans="1:9" ht="18" customHeight="1" x14ac:dyDescent="0.25">
      <c r="A81" s="304">
        <f t="shared" si="7"/>
        <v>80</v>
      </c>
      <c r="B81" s="324"/>
      <c r="C81" s="384"/>
      <c r="D81" s="384"/>
      <c r="E81" s="384"/>
      <c r="F81" s="384"/>
      <c r="G81" s="384"/>
      <c r="H81" s="384"/>
      <c r="I81" s="1"/>
    </row>
    <row r="82" spans="1:9" ht="18" customHeight="1" x14ac:dyDescent="0.25">
      <c r="A82" s="304">
        <f t="shared" si="7"/>
        <v>81</v>
      </c>
      <c r="B82" s="342" t="s">
        <v>162</v>
      </c>
      <c r="C82" s="385"/>
      <c r="D82" s="385"/>
      <c r="E82" s="385"/>
      <c r="F82" s="385"/>
      <c r="G82" s="385"/>
      <c r="H82" s="385"/>
      <c r="I82" s="1"/>
    </row>
    <row r="83" spans="1:9" ht="18" customHeight="1" x14ac:dyDescent="0.25">
      <c r="A83" s="304">
        <f t="shared" si="7"/>
        <v>82</v>
      </c>
      <c r="B83" s="311" t="s">
        <v>160</v>
      </c>
      <c r="C83" s="319">
        <v>15000</v>
      </c>
      <c r="D83" s="319">
        <v>15000</v>
      </c>
      <c r="E83" s="290">
        <v>0</v>
      </c>
      <c r="F83" s="319">
        <v>15000</v>
      </c>
      <c r="G83" s="290">
        <v>13050</v>
      </c>
      <c r="H83" s="290">
        <v>15000</v>
      </c>
      <c r="I83" s="1"/>
    </row>
    <row r="84" spans="1:9" ht="18" customHeight="1" x14ac:dyDescent="0.25">
      <c r="A84" s="304">
        <f t="shared" si="7"/>
        <v>83</v>
      </c>
      <c r="B84" s="311" t="s">
        <v>159</v>
      </c>
      <c r="C84" s="319">
        <v>10000</v>
      </c>
      <c r="D84" s="319">
        <v>10000</v>
      </c>
      <c r="E84" s="290">
        <v>250</v>
      </c>
      <c r="F84" s="319">
        <v>10000</v>
      </c>
      <c r="G84" s="290">
        <v>0</v>
      </c>
      <c r="H84" s="290">
        <v>10000</v>
      </c>
      <c r="I84" s="1"/>
    </row>
    <row r="85" spans="1:9" ht="18" customHeight="1" x14ac:dyDescent="0.25">
      <c r="A85" s="304">
        <f t="shared" si="7"/>
        <v>84</v>
      </c>
      <c r="B85" s="395" t="s">
        <v>534</v>
      </c>
      <c r="C85" s="319">
        <v>3740</v>
      </c>
      <c r="D85" s="319">
        <v>3740</v>
      </c>
      <c r="E85" s="290">
        <v>1765</v>
      </c>
      <c r="F85" s="319">
        <v>3350</v>
      </c>
      <c r="G85" s="290">
        <v>1550</v>
      </c>
      <c r="H85" s="290">
        <v>1750</v>
      </c>
      <c r="I85" s="1"/>
    </row>
    <row r="86" spans="1:9" ht="18" customHeight="1" x14ac:dyDescent="0.25">
      <c r="A86" s="304">
        <f t="shared" si="7"/>
        <v>85</v>
      </c>
      <c r="B86" s="330" t="s">
        <v>294</v>
      </c>
      <c r="C86" s="319">
        <v>0</v>
      </c>
      <c r="D86" s="319">
        <v>3500</v>
      </c>
      <c r="E86" s="290">
        <v>0</v>
      </c>
      <c r="F86" s="319">
        <v>3500</v>
      </c>
      <c r="G86" s="290">
        <v>0</v>
      </c>
      <c r="H86" s="290">
        <v>3500</v>
      </c>
      <c r="I86" s="1"/>
    </row>
    <row r="87" spans="1:9" ht="18" customHeight="1" x14ac:dyDescent="0.25">
      <c r="A87" s="304">
        <f t="shared" si="7"/>
        <v>86</v>
      </c>
      <c r="B87" s="301" t="s">
        <v>158</v>
      </c>
      <c r="C87" s="315">
        <f t="shared" ref="C87:E87" si="13">SUM(C83:C86)</f>
        <v>28740</v>
      </c>
      <c r="D87" s="315">
        <f t="shared" ref="D87" si="14">SUM(D83:D86)</f>
        <v>32240</v>
      </c>
      <c r="E87" s="315">
        <f t="shared" si="13"/>
        <v>2015</v>
      </c>
      <c r="F87" s="315">
        <f t="shared" ref="F87:H87" si="15">SUM(F83:F86)</f>
        <v>31850</v>
      </c>
      <c r="G87" s="315">
        <f t="shared" si="15"/>
        <v>14600</v>
      </c>
      <c r="H87" s="315">
        <f t="shared" si="15"/>
        <v>30250</v>
      </c>
      <c r="I87" s="1"/>
    </row>
    <row r="88" spans="1:9" ht="18" customHeight="1" x14ac:dyDescent="0.25">
      <c r="A88" s="304">
        <f t="shared" si="7"/>
        <v>87</v>
      </c>
      <c r="B88" s="316"/>
      <c r="C88" s="384"/>
      <c r="D88" s="384"/>
      <c r="E88" s="384"/>
      <c r="F88" s="384"/>
      <c r="G88" s="384"/>
      <c r="H88" s="384"/>
      <c r="I88" s="1"/>
    </row>
    <row r="89" spans="1:9" ht="18" customHeight="1" x14ac:dyDescent="0.25">
      <c r="A89" s="304">
        <f t="shared" si="7"/>
        <v>88</v>
      </c>
      <c r="B89" s="331" t="s">
        <v>201</v>
      </c>
      <c r="C89" s="385"/>
      <c r="D89" s="385"/>
      <c r="E89" s="385"/>
      <c r="F89" s="385"/>
      <c r="G89" s="385"/>
      <c r="H89" s="385"/>
      <c r="I89" s="1"/>
    </row>
    <row r="90" spans="1:9" ht="18" customHeight="1" x14ac:dyDescent="0.25">
      <c r="A90" s="304">
        <f t="shared" si="7"/>
        <v>89</v>
      </c>
      <c r="B90" s="312" t="s">
        <v>466</v>
      </c>
      <c r="C90" s="290">
        <v>0</v>
      </c>
      <c r="D90" s="290">
        <v>0</v>
      </c>
      <c r="E90" s="290">
        <v>4956.09</v>
      </c>
      <c r="F90" s="290">
        <v>0</v>
      </c>
      <c r="G90" s="290">
        <v>6493.14</v>
      </c>
      <c r="H90" s="290">
        <v>0</v>
      </c>
      <c r="I90" s="1"/>
    </row>
    <row r="91" spans="1:9" ht="18" customHeight="1" x14ac:dyDescent="0.25">
      <c r="A91" s="304">
        <f t="shared" si="7"/>
        <v>90</v>
      </c>
      <c r="B91" s="380" t="s">
        <v>530</v>
      </c>
      <c r="C91" s="290">
        <v>0</v>
      </c>
      <c r="D91" s="290">
        <v>0</v>
      </c>
      <c r="E91" s="290">
        <v>335.4</v>
      </c>
      <c r="F91" s="290">
        <v>0</v>
      </c>
      <c r="G91" s="290">
        <v>0</v>
      </c>
      <c r="H91" s="290">
        <v>0</v>
      </c>
      <c r="I91" s="1"/>
    </row>
    <row r="92" spans="1:9" ht="18" customHeight="1" x14ac:dyDescent="0.25">
      <c r="A92" s="304">
        <f t="shared" si="7"/>
        <v>91</v>
      </c>
      <c r="B92" s="301" t="s">
        <v>200</v>
      </c>
      <c r="C92" s="315">
        <f t="shared" ref="C92:H92" si="16">SUM(C90:C91)</f>
        <v>0</v>
      </c>
      <c r="D92" s="315">
        <f t="shared" si="16"/>
        <v>0</v>
      </c>
      <c r="E92" s="315">
        <f t="shared" si="16"/>
        <v>5291.49</v>
      </c>
      <c r="F92" s="315">
        <f t="shared" si="16"/>
        <v>0</v>
      </c>
      <c r="G92" s="315">
        <f t="shared" si="16"/>
        <v>6493.14</v>
      </c>
      <c r="H92" s="315">
        <f t="shared" si="16"/>
        <v>0</v>
      </c>
      <c r="I92" s="1"/>
    </row>
    <row r="93" spans="1:9" ht="18" customHeight="1" x14ac:dyDescent="0.25">
      <c r="A93" s="304">
        <f t="shared" si="7"/>
        <v>92</v>
      </c>
      <c r="B93" s="311"/>
      <c r="C93" s="384"/>
      <c r="D93" s="384"/>
      <c r="E93" s="384"/>
      <c r="F93" s="384"/>
      <c r="G93" s="384"/>
      <c r="H93" s="384"/>
      <c r="I93" s="1"/>
    </row>
    <row r="94" spans="1:9" ht="18" customHeight="1" x14ac:dyDescent="0.25">
      <c r="A94" s="304">
        <f t="shared" si="7"/>
        <v>93</v>
      </c>
      <c r="B94" s="309" t="s">
        <v>157</v>
      </c>
      <c r="C94" s="384"/>
      <c r="D94" s="384"/>
      <c r="E94" s="384"/>
      <c r="F94" s="384"/>
      <c r="G94" s="384"/>
      <c r="H94" s="384"/>
      <c r="I94" s="1"/>
    </row>
    <row r="95" spans="1:9" ht="18" customHeight="1" x14ac:dyDescent="0.25">
      <c r="A95" s="304">
        <f t="shared" si="7"/>
        <v>94</v>
      </c>
      <c r="B95" s="318" t="s">
        <v>156</v>
      </c>
      <c r="C95" s="291">
        <v>165000</v>
      </c>
      <c r="D95" s="291">
        <v>164000</v>
      </c>
      <c r="E95" s="291">
        <v>154000</v>
      </c>
      <c r="F95" s="291">
        <v>154000</v>
      </c>
      <c r="G95" s="291">
        <v>154000</v>
      </c>
      <c r="H95" s="291">
        <v>154000</v>
      </c>
      <c r="I95" s="1"/>
    </row>
    <row r="96" spans="1:9" ht="18" customHeight="1" x14ac:dyDescent="0.25">
      <c r="A96" s="304">
        <f t="shared" si="7"/>
        <v>95</v>
      </c>
      <c r="B96" s="313" t="s">
        <v>358</v>
      </c>
      <c r="C96" s="290">
        <v>25000</v>
      </c>
      <c r="D96" s="290">
        <v>0</v>
      </c>
      <c r="E96" s="290">
        <v>0</v>
      </c>
      <c r="F96" s="290">
        <v>0</v>
      </c>
      <c r="G96" s="290">
        <v>40000</v>
      </c>
      <c r="H96" s="290">
        <v>40000</v>
      </c>
      <c r="I96" s="1"/>
    </row>
    <row r="97" spans="1:9" ht="18" customHeight="1" x14ac:dyDescent="0.25">
      <c r="A97" s="304">
        <f t="shared" si="7"/>
        <v>96</v>
      </c>
      <c r="B97" s="311" t="s">
        <v>155</v>
      </c>
      <c r="C97" s="290">
        <v>175000</v>
      </c>
      <c r="D97" s="290">
        <v>200000</v>
      </c>
      <c r="E97" s="290">
        <v>200000</v>
      </c>
      <c r="F97" s="290">
        <v>200000</v>
      </c>
      <c r="G97" s="290">
        <v>100000</v>
      </c>
      <c r="H97" s="290">
        <v>100000</v>
      </c>
      <c r="I97" s="1"/>
    </row>
    <row r="98" spans="1:9" ht="18" customHeight="1" x14ac:dyDescent="0.25">
      <c r="A98" s="304">
        <f t="shared" si="7"/>
        <v>97</v>
      </c>
      <c r="B98" s="301" t="s">
        <v>154</v>
      </c>
      <c r="C98" s="315">
        <f t="shared" ref="C98" si="17">SUM(C95:C97)</f>
        <v>365000</v>
      </c>
      <c r="D98" s="315">
        <f t="shared" ref="D98" si="18">SUM(D95:D97)</f>
        <v>364000</v>
      </c>
      <c r="E98" s="315">
        <f t="shared" ref="E98" si="19">SUM(E95:E97)</f>
        <v>354000</v>
      </c>
      <c r="F98" s="315">
        <f t="shared" ref="F98:G98" si="20">SUM(F95:F97)</f>
        <v>354000</v>
      </c>
      <c r="G98" s="315">
        <f t="shared" si="20"/>
        <v>294000</v>
      </c>
      <c r="H98" s="315">
        <f>SUM(H95:H97)</f>
        <v>294000</v>
      </c>
    </row>
    <row r="99" spans="1:9" ht="18" customHeight="1" x14ac:dyDescent="0.25">
      <c r="A99" s="304">
        <f t="shared" si="7"/>
        <v>98</v>
      </c>
      <c r="B99" s="316"/>
      <c r="C99" s="384"/>
      <c r="D99" s="384"/>
      <c r="E99" s="384"/>
      <c r="F99" s="384"/>
      <c r="G99" s="384"/>
      <c r="H99" s="384"/>
    </row>
    <row r="100" spans="1:9" ht="18" customHeight="1" x14ac:dyDescent="0.25">
      <c r="A100" s="304">
        <f t="shared" si="7"/>
        <v>99</v>
      </c>
      <c r="B100" s="301" t="s">
        <v>202</v>
      </c>
      <c r="C100" s="48">
        <f t="shared" ref="C100:H100" si="21">C30+C37+C52+C69+C73+C80+C87+C92+C98</f>
        <v>1289351.1299999999</v>
      </c>
      <c r="D100" s="48">
        <f t="shared" si="21"/>
        <v>1257072.78</v>
      </c>
      <c r="E100" s="48">
        <f t="shared" si="21"/>
        <v>1209604.9300000002</v>
      </c>
      <c r="F100" s="48">
        <f t="shared" si="21"/>
        <v>1192991.71</v>
      </c>
      <c r="G100" s="48">
        <f t="shared" si="21"/>
        <v>1067616.4899999998</v>
      </c>
      <c r="H100" s="48">
        <f t="shared" si="21"/>
        <v>1058835</v>
      </c>
    </row>
    <row r="101" spans="1:9" ht="18" customHeight="1" x14ac:dyDescent="0.25">
      <c r="A101" s="304">
        <f t="shared" si="7"/>
        <v>100</v>
      </c>
      <c r="B101" s="333"/>
      <c r="C101" s="384"/>
      <c r="D101" s="384"/>
      <c r="E101" s="384"/>
      <c r="F101" s="384"/>
      <c r="G101" s="384"/>
      <c r="H101" s="384"/>
    </row>
    <row r="102" spans="1:9" ht="30" x14ac:dyDescent="0.25">
      <c r="A102" s="304">
        <f t="shared" si="7"/>
        <v>101</v>
      </c>
      <c r="B102" s="334" t="s">
        <v>204</v>
      </c>
      <c r="C102" s="335">
        <f>ROUND(C14-C100,2)</f>
        <v>20050</v>
      </c>
      <c r="D102" s="335">
        <f>ROUND(D14-D100,2)</f>
        <v>-20050</v>
      </c>
      <c r="E102" s="335">
        <f>E14-E100</f>
        <v>-105433.7200000002</v>
      </c>
      <c r="F102" s="335">
        <f>ROUND(F14-F100,2)</f>
        <v>-82078.84</v>
      </c>
      <c r="G102" s="335">
        <f>ROUND(G14-G100,2)</f>
        <v>-46019.78</v>
      </c>
      <c r="H102" s="335">
        <f>ROUND(H14-H100,2)</f>
        <v>-66069.78</v>
      </c>
    </row>
    <row r="103" spans="1:9" ht="18" customHeight="1" x14ac:dyDescent="0.25">
      <c r="A103" s="304">
        <f t="shared" si="7"/>
        <v>102</v>
      </c>
      <c r="B103" s="309"/>
      <c r="C103" s="384"/>
      <c r="D103" s="384"/>
      <c r="E103" s="384"/>
      <c r="F103" s="384"/>
      <c r="G103" s="384"/>
      <c r="H103" s="384"/>
    </row>
    <row r="104" spans="1:9" ht="18" customHeight="1" x14ac:dyDescent="0.25">
      <c r="A104" s="304">
        <f t="shared" si="7"/>
        <v>103</v>
      </c>
      <c r="B104" s="336" t="s">
        <v>203</v>
      </c>
      <c r="C104" s="422">
        <f>D105</f>
        <v>-23354.880000000001</v>
      </c>
      <c r="D104" s="422">
        <f>E105</f>
        <v>-3304.88</v>
      </c>
      <c r="E104" s="337">
        <f>G105</f>
        <v>102128.83999999965</v>
      </c>
      <c r="F104" s="399"/>
      <c r="G104" s="337">
        <v>148148.61999999965</v>
      </c>
      <c r="H104" s="399"/>
    </row>
    <row r="105" spans="1:9" ht="18" customHeight="1" x14ac:dyDescent="0.25">
      <c r="A105" s="304">
        <f t="shared" si="7"/>
        <v>104</v>
      </c>
      <c r="B105" s="305" t="s">
        <v>304</v>
      </c>
      <c r="C105" s="423">
        <f>C104+C102</f>
        <v>-3304.880000000001</v>
      </c>
      <c r="D105" s="423">
        <f>D104+D102</f>
        <v>-23354.880000000001</v>
      </c>
      <c r="E105" s="339">
        <f>ROUND(E104+E102,2)</f>
        <v>-3304.88</v>
      </c>
      <c r="F105" s="389"/>
      <c r="G105" s="339">
        <f>G104+G102</f>
        <v>102128.83999999965</v>
      </c>
      <c r="H105" s="389"/>
    </row>
    <row r="106" spans="1:9" ht="18" customHeight="1" x14ac:dyDescent="0.25">
      <c r="A106" s="304">
        <f t="shared" si="7"/>
        <v>105</v>
      </c>
      <c r="B106" s="340" t="s">
        <v>297</v>
      </c>
      <c r="C106" s="422">
        <f>C105-C104</f>
        <v>20050</v>
      </c>
      <c r="D106" s="422">
        <f>D105-D104</f>
        <v>-20050</v>
      </c>
      <c r="E106" s="400">
        <f>E105-E104</f>
        <v>-105433.71999999965</v>
      </c>
      <c r="F106" s="399"/>
      <c r="G106" s="400">
        <f>G105-G104</f>
        <v>-46019.78</v>
      </c>
      <c r="H106" s="399"/>
    </row>
    <row r="107" spans="1:9" ht="18" customHeight="1" x14ac:dyDescent="0.25">
      <c r="A107" s="304">
        <f t="shared" si="7"/>
        <v>106</v>
      </c>
      <c r="B107" s="341"/>
      <c r="C107" s="383"/>
      <c r="D107" s="383"/>
      <c r="E107" s="388"/>
      <c r="F107" s="383"/>
      <c r="G107" s="388"/>
      <c r="H107" s="388"/>
    </row>
    <row r="108" spans="1:9" ht="60" customHeight="1" x14ac:dyDescent="0.25">
      <c r="A108" s="304">
        <f t="shared" si="7"/>
        <v>107</v>
      </c>
      <c r="B108" s="431" t="str">
        <f>CONCATENATE(B109,ROW(C102)-1,".")</f>
        <v>* $20,050 of the FY 2022 ending Highway Fund Balance was assigned to reduce taxes to be raised in FY 2024. As a result, the unassigned FY 2023 ending Highway Fund Balance was $(23,355).  The actual FY 2023 ending Highway Fund deficit of $(3,305) previously was transferred from the Highway Rainy Day Reserve Fund in accordance with the Rainy Day Reserve Funds Policy.  The remaining deficit of $(20,050) is to be raised in addition to highway expenditures in FY 2025.  See Line 101.</v>
      </c>
      <c r="C108" s="432"/>
      <c r="D108" s="432"/>
      <c r="E108" s="432"/>
      <c r="F108" s="432"/>
      <c r="G108" s="432"/>
      <c r="H108" s="432"/>
    </row>
    <row r="109" spans="1:9" ht="18" customHeight="1" x14ac:dyDescent="0.25">
      <c r="B109" s="70" t="s">
        <v>544</v>
      </c>
    </row>
    <row r="110" spans="1:9" ht="18" customHeight="1" x14ac:dyDescent="0.25"/>
    <row r="111" spans="1:9" ht="18" customHeight="1" x14ac:dyDescent="0.25"/>
    <row r="112" spans="1:9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</sheetData>
  <mergeCells count="1">
    <mergeCell ref="B108:H108"/>
  </mergeCells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&amp;11Highway Account Detail&amp;R&amp;11As approved January 24, 2024</oddHeader>
    <oddFooter>&amp;R&amp;11Page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EE25-087E-4F9A-A62E-35C1DE5111DD}">
  <sheetPr>
    <pageSetUpPr fitToPage="1"/>
  </sheetPr>
  <dimension ref="A1:F24"/>
  <sheetViews>
    <sheetView showRowColHeaders="0" zoomScale="75" zoomScaleNormal="75" zoomScaleSheetLayoutView="100" workbookViewId="0"/>
  </sheetViews>
  <sheetFormatPr defaultRowHeight="15" x14ac:dyDescent="0.25"/>
  <cols>
    <col min="1" max="1" width="4.625" style="108" customWidth="1"/>
    <col min="2" max="2" width="60.25" style="106" customWidth="1"/>
    <col min="3" max="3" width="13" style="107" customWidth="1"/>
    <col min="4" max="4" width="60.375" style="106" customWidth="1"/>
    <col min="5" max="16384" width="9" style="106"/>
  </cols>
  <sheetData>
    <row r="1" spans="1:6" s="116" customFormat="1" ht="18" customHeight="1" x14ac:dyDescent="0.25">
      <c r="A1" s="120"/>
      <c r="B1" s="119" t="s">
        <v>247</v>
      </c>
      <c r="C1" s="118" t="s">
        <v>248</v>
      </c>
      <c r="D1" s="117" t="s">
        <v>249</v>
      </c>
    </row>
    <row r="2" spans="1:6" ht="18" customHeight="1" x14ac:dyDescent="0.25">
      <c r="B2" s="115"/>
      <c r="C2" s="284"/>
      <c r="D2" s="114"/>
    </row>
    <row r="3" spans="1:6" ht="18" customHeight="1" x14ac:dyDescent="0.25">
      <c r="A3" s="108">
        <v>1</v>
      </c>
      <c r="B3" s="17" t="s">
        <v>288</v>
      </c>
      <c r="C3" s="112"/>
      <c r="D3" s="113"/>
    </row>
    <row r="4" spans="1:6" ht="18" customHeight="1" x14ac:dyDescent="0.25">
      <c r="A4" s="108">
        <f t="shared" ref="A4:A19" si="0">A3+1</f>
        <v>2</v>
      </c>
      <c r="B4" s="110" t="s">
        <v>516</v>
      </c>
      <c r="C4" s="109">
        <f ca="1">'General Account Detail'!C233</f>
        <v>516599.18499999994</v>
      </c>
      <c r="D4" s="105" t="str">
        <f>CONCATENATE("From General Account Detail, Line ",ROW('General Account Detail'!F233)-1,".  See also Warning Article 3.")</f>
        <v>From General Account Detail, Line 232.  See also Warning Article 3.</v>
      </c>
      <c r="F4" s="107"/>
    </row>
    <row r="5" spans="1:6" ht="18" customHeight="1" x14ac:dyDescent="0.25">
      <c r="A5" s="108">
        <f t="shared" si="0"/>
        <v>3</v>
      </c>
      <c r="B5" s="110" t="s">
        <v>517</v>
      </c>
      <c r="C5" s="109">
        <f>'Highway Account Detail'!C100</f>
        <v>1289351.1299999999</v>
      </c>
      <c r="D5" s="18" t="str">
        <f>CONCATENATE("From Highway Account Detail, Line ",ROW('Highway Account Detail'!F100)-1,".  See also Warning Article 3.")</f>
        <v>From Highway Account Detail, Line 99.  See also Warning Article 3.</v>
      </c>
    </row>
    <row r="6" spans="1:6" ht="18" customHeight="1" x14ac:dyDescent="0.25">
      <c r="A6" s="108">
        <f t="shared" si="0"/>
        <v>4</v>
      </c>
      <c r="B6" s="110" t="s">
        <v>518</v>
      </c>
      <c r="C6" s="109">
        <f>'General Account Detail'!C254</f>
        <v>71829</v>
      </c>
      <c r="D6" s="18" t="str">
        <f>CONCATENATE("From General Account Detail, Line ",ROW('General Account Detail'!F254)-1,".  See also Warning Articles 4 through 14.")</f>
        <v>From General Account Detail, Line 253.  See also Warning Articles 4 through 14.</v>
      </c>
    </row>
    <row r="7" spans="1:6" ht="18" customHeight="1" x14ac:dyDescent="0.25">
      <c r="A7" s="108">
        <f t="shared" si="0"/>
        <v>5</v>
      </c>
      <c r="B7" s="55" t="s">
        <v>289</v>
      </c>
      <c r="C7" s="12">
        <f ca="1">SUM(C4:C6)</f>
        <v>1877779.3149999999</v>
      </c>
      <c r="D7" s="69" t="s">
        <v>286</v>
      </c>
    </row>
    <row r="8" spans="1:6" ht="18" customHeight="1" x14ac:dyDescent="0.25">
      <c r="A8" s="108">
        <f t="shared" si="0"/>
        <v>6</v>
      </c>
      <c r="B8" s="110"/>
      <c r="C8" s="109"/>
      <c r="D8" s="110"/>
    </row>
    <row r="9" spans="1:6" ht="18" customHeight="1" x14ac:dyDescent="0.25">
      <c r="A9" s="108">
        <f t="shared" si="0"/>
        <v>7</v>
      </c>
      <c r="B9" s="17" t="s">
        <v>250</v>
      </c>
      <c r="C9" s="112"/>
      <c r="D9" s="111"/>
    </row>
    <row r="10" spans="1:6" ht="18" customHeight="1" x14ac:dyDescent="0.25">
      <c r="A10" s="108">
        <f t="shared" si="0"/>
        <v>8</v>
      </c>
      <c r="B10" s="110" t="s">
        <v>546</v>
      </c>
      <c r="C10" s="109">
        <f ca="1">'General Account Detail'!C68-'General Account Detail'!C11</f>
        <v>409665.30000000005</v>
      </c>
      <c r="D10" s="18" t="str">
        <f>CONCATENATE("From General Account Detail, Line ",ROW('General Account Detail'!F68)-1,", minus General Account Detail, Line ",ROW('General Account Detail'!F11)-1,".")</f>
        <v>From General Account Detail, Line 67, minus General Account Detail, Line 10.</v>
      </c>
    </row>
    <row r="11" spans="1:6" ht="18" customHeight="1" x14ac:dyDescent="0.25">
      <c r="A11" s="108">
        <f t="shared" si="0"/>
        <v>9</v>
      </c>
      <c r="B11" s="110" t="s">
        <v>547</v>
      </c>
      <c r="C11" s="109">
        <f>'Highway Account Detail'!C14-'Highway Account Detail'!C6</f>
        <v>183184.68999999994</v>
      </c>
      <c r="D11" s="18" t="str">
        <f>CONCATENATE("From Highway Account Detail, Line ",ROW('Highway Account Detail'!F14)-1,", minus Highway Account Detail, Line ",ROW('Highway Account Detail'!F6)-1,".")</f>
        <v>From Highway Account Detail, Line 13, minus Highway Account Detail, Line 5.</v>
      </c>
    </row>
    <row r="12" spans="1:6" ht="18" customHeight="1" x14ac:dyDescent="0.25">
      <c r="A12" s="108">
        <f t="shared" si="0"/>
        <v>10</v>
      </c>
      <c r="B12" s="150" t="s">
        <v>538</v>
      </c>
      <c r="C12" s="109">
        <f ca="1">-'General Account Detail'!C258</f>
        <v>118717.33999999997</v>
      </c>
      <c r="D12" s="18" t="str">
        <f>CONCATENATE("From General Account Detail, Line ",ROW('General Account Detail'!F258)-1,".  See also Warning Article 16.")</f>
        <v>From General Account Detail, Line 257.  See also Warning Article 16.</v>
      </c>
    </row>
    <row r="13" spans="1:6" ht="18" customHeight="1" x14ac:dyDescent="0.25">
      <c r="A13" s="108">
        <f t="shared" si="0"/>
        <v>11</v>
      </c>
      <c r="B13" s="150" t="s">
        <v>539</v>
      </c>
      <c r="C13" s="109">
        <f>-'Highway Account Detail'!C102</f>
        <v>-20050</v>
      </c>
      <c r="D13" s="18" t="str">
        <f>CONCATENATE("From Highway Account Detail, Line ",ROW('Highway Account Detail'!F102)-1,".")</f>
        <v>From Highway Account Detail, Line 101.</v>
      </c>
    </row>
    <row r="14" spans="1:6" ht="18" customHeight="1" x14ac:dyDescent="0.25">
      <c r="A14" s="108">
        <f t="shared" si="0"/>
        <v>12</v>
      </c>
      <c r="B14" s="49" t="s">
        <v>251</v>
      </c>
      <c r="C14" s="12">
        <f ca="1">SUM(C10:C13)</f>
        <v>691517.33</v>
      </c>
      <c r="D14" s="69" t="s">
        <v>301</v>
      </c>
    </row>
    <row r="15" spans="1:6" ht="18" customHeight="1" x14ac:dyDescent="0.25">
      <c r="A15" s="108">
        <f t="shared" si="0"/>
        <v>13</v>
      </c>
      <c r="B15" s="110"/>
      <c r="C15" s="109"/>
      <c r="D15" s="110"/>
    </row>
    <row r="16" spans="1:6" ht="18" customHeight="1" x14ac:dyDescent="0.25">
      <c r="A16" s="108">
        <f t="shared" si="0"/>
        <v>14</v>
      </c>
      <c r="B16" s="17" t="s">
        <v>292</v>
      </c>
      <c r="C16" s="112"/>
      <c r="D16" s="111"/>
    </row>
    <row r="17" spans="1:4" ht="18" customHeight="1" x14ac:dyDescent="0.25">
      <c r="A17" s="108">
        <f t="shared" si="0"/>
        <v>15</v>
      </c>
      <c r="B17" s="110" t="str">
        <f>B3</f>
        <v>Expenditures and Voted Appropriations</v>
      </c>
      <c r="C17" s="109">
        <f ca="1">C7</f>
        <v>1877779.3149999999</v>
      </c>
      <c r="D17" s="18" t="s">
        <v>287</v>
      </c>
    </row>
    <row r="18" spans="1:4" ht="18" customHeight="1" x14ac:dyDescent="0.25">
      <c r="A18" s="108">
        <f t="shared" si="0"/>
        <v>16</v>
      </c>
      <c r="B18" s="110" t="str">
        <f>B9</f>
        <v>Non-Tax Revenues</v>
      </c>
      <c r="C18" s="109">
        <f ca="1">C14</f>
        <v>691517.33</v>
      </c>
      <c r="D18" s="18" t="s">
        <v>302</v>
      </c>
    </row>
    <row r="19" spans="1:4" ht="18" customHeight="1" x14ac:dyDescent="0.25">
      <c r="A19" s="108">
        <f t="shared" si="0"/>
        <v>17</v>
      </c>
      <c r="B19" s="49" t="s">
        <v>537</v>
      </c>
      <c r="C19" s="12">
        <f ca="1">C17-C18</f>
        <v>1186261.9849999999</v>
      </c>
      <c r="D19" s="69" t="str">
        <f>CONCATENATE("Difference between Lines 15 and 16.  See also General Account Detail, Line ",ROW('General Account Detail'!F6)-1,".")</f>
        <v>Difference between Lines 15 and 16.  See also General Account Detail, Line 5.</v>
      </c>
    </row>
    <row r="21" spans="1:4" x14ac:dyDescent="0.25">
      <c r="C21" s="285"/>
    </row>
    <row r="24" spans="1:4" x14ac:dyDescent="0.25">
      <c r="B24" s="286"/>
    </row>
  </sheetData>
  <printOptions horizontalCentered="1"/>
  <pageMargins left="0.5" right="0.5" top="0.75" bottom="0.5" header="0.3" footer="0.3"/>
  <pageSetup scale="63" fitToHeight="0" orientation="portrait" r:id="rId1"/>
  <headerFooter>
    <oddHeader>&amp;C&amp;"-,Bold"&amp;13Town of Pomfret&amp;"-,Regular"&amp;12
&amp;11Calculation of Current Year Taxes to be Raised&amp;R&amp;11As approved January 24, 2024</oddHeader>
    <oddFooter>&amp;R&amp;11Page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BA56-04D3-4AA5-B8D7-4CE67BC64DCA}">
  <dimension ref="A1:O241"/>
  <sheetViews>
    <sheetView topLeftCell="A10" zoomScale="66" zoomScaleNormal="66" workbookViewId="0">
      <selection activeCell="D140" sqref="D140"/>
    </sheetView>
  </sheetViews>
  <sheetFormatPr defaultRowHeight="15.75" x14ac:dyDescent="0.25"/>
  <cols>
    <col min="1" max="1" width="28.75" customWidth="1"/>
    <col min="2" max="2" width="25.25" customWidth="1"/>
    <col min="3" max="3" width="4.375" customWidth="1"/>
    <col min="4" max="4" width="19.625" customWidth="1"/>
    <col min="5" max="5" width="11" customWidth="1"/>
    <col min="6" max="6" width="19.625" customWidth="1"/>
    <col min="7" max="7" width="11.125" customWidth="1"/>
    <col min="8" max="8" width="19.625" customWidth="1"/>
    <col min="9" max="9" width="9.5" customWidth="1"/>
    <col min="10" max="10" width="19.625" customWidth="1"/>
    <col min="11" max="11" width="8.5" customWidth="1"/>
    <col min="12" max="12" width="19.625" customWidth="1"/>
    <col min="13" max="13" width="9.125" customWidth="1"/>
    <col min="14" max="14" width="19.625" customWidth="1"/>
  </cols>
  <sheetData>
    <row r="1" spans="1:15" ht="20.25" x14ac:dyDescent="0.3">
      <c r="A1" s="438" t="s">
        <v>467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ht="20.25" x14ac:dyDescent="0.25">
      <c r="A2" s="182"/>
      <c r="B2" s="182"/>
      <c r="C2" s="182"/>
      <c r="D2" s="182" t="s">
        <v>468</v>
      </c>
      <c r="E2" s="182"/>
      <c r="F2" s="183" t="s">
        <v>469</v>
      </c>
      <c r="G2" s="182"/>
      <c r="H2" s="182"/>
      <c r="I2" s="182"/>
      <c r="J2" s="182"/>
      <c r="K2" s="182"/>
      <c r="L2" s="182"/>
      <c r="M2" s="182"/>
      <c r="N2" s="182"/>
      <c r="O2" s="183"/>
    </row>
    <row r="3" spans="1:15" x14ac:dyDescent="0.25">
      <c r="A3" s="182"/>
      <c r="B3" s="182" t="s">
        <v>512</v>
      </c>
      <c r="C3" s="182"/>
      <c r="D3" s="281" t="s">
        <v>470</v>
      </c>
      <c r="E3" s="182"/>
      <c r="F3" s="184" t="s">
        <v>471</v>
      </c>
      <c r="G3" s="185"/>
      <c r="H3" s="184" t="s">
        <v>472</v>
      </c>
      <c r="I3" s="186"/>
      <c r="J3" s="184" t="s">
        <v>473</v>
      </c>
      <c r="K3" s="187"/>
      <c r="L3" s="184" t="s">
        <v>474</v>
      </c>
      <c r="M3" s="188"/>
      <c r="N3" s="189" t="s">
        <v>475</v>
      </c>
      <c r="O3" s="190"/>
    </row>
    <row r="4" spans="1:15" x14ac:dyDescent="0.25">
      <c r="A4" s="191"/>
      <c r="B4" s="191" t="s">
        <v>513</v>
      </c>
      <c r="C4" s="191"/>
      <c r="D4" s="192" t="s">
        <v>514</v>
      </c>
      <c r="E4" s="192"/>
      <c r="F4" s="191" t="s">
        <v>477</v>
      </c>
      <c r="G4" s="185"/>
      <c r="H4" s="191" t="s">
        <v>477</v>
      </c>
      <c r="I4" s="186"/>
      <c r="J4" s="184" t="s">
        <v>477</v>
      </c>
      <c r="K4" s="187"/>
      <c r="L4" s="184" t="s">
        <v>477</v>
      </c>
      <c r="M4" s="193"/>
      <c r="N4" s="184" t="s">
        <v>477</v>
      </c>
      <c r="O4" s="194"/>
    </row>
    <row r="5" spans="1:15" x14ac:dyDescent="0.25">
      <c r="A5" s="195"/>
      <c r="B5" s="195"/>
      <c r="C5" s="195"/>
      <c r="D5" s="195"/>
      <c r="E5" s="195"/>
      <c r="F5" s="195"/>
      <c r="G5" s="196"/>
      <c r="H5" s="195"/>
      <c r="I5" s="197"/>
      <c r="J5" s="195"/>
      <c r="K5" s="198"/>
      <c r="L5" s="195"/>
      <c r="M5" s="198"/>
      <c r="N5" s="195"/>
      <c r="O5" s="199"/>
    </row>
    <row r="6" spans="1:15" x14ac:dyDescent="0.25">
      <c r="A6" s="200" t="s">
        <v>478</v>
      </c>
      <c r="B6" s="200">
        <f>D21</f>
        <v>60103.549999999988</v>
      </c>
      <c r="C6" s="200"/>
      <c r="D6" s="200">
        <f>F21</f>
        <v>46103.549999999988</v>
      </c>
      <c r="E6" s="200"/>
      <c r="F6" s="200">
        <f>H21</f>
        <v>42287.549999999988</v>
      </c>
      <c r="G6" s="201"/>
      <c r="H6" s="200">
        <f>J21</f>
        <v>450281.55</v>
      </c>
      <c r="I6" s="202"/>
      <c r="J6" s="200">
        <f>L21</f>
        <v>374073</v>
      </c>
      <c r="K6" s="203"/>
      <c r="L6" s="200">
        <f>N21</f>
        <v>299725</v>
      </c>
      <c r="M6" s="204"/>
      <c r="N6" s="205">
        <v>190301</v>
      </c>
      <c r="O6" s="206"/>
    </row>
    <row r="7" spans="1:15" x14ac:dyDescent="0.25">
      <c r="A7" s="207" t="s">
        <v>332</v>
      </c>
      <c r="B7" s="207"/>
      <c r="C7" s="207"/>
      <c r="D7" s="207"/>
      <c r="E7" s="207"/>
      <c r="F7" s="207"/>
      <c r="G7" s="208"/>
      <c r="H7" s="207"/>
      <c r="I7" s="186"/>
      <c r="J7" s="207"/>
      <c r="K7" s="187"/>
      <c r="L7" s="207"/>
      <c r="M7" s="193"/>
      <c r="N7" s="184"/>
      <c r="O7" s="194"/>
    </row>
    <row r="8" spans="1:15" x14ac:dyDescent="0.25">
      <c r="A8" s="209" t="s">
        <v>333</v>
      </c>
      <c r="B8" s="209">
        <v>0</v>
      </c>
      <c r="C8" s="209"/>
      <c r="D8" s="209">
        <f>'[1]Highway Account Detail'!C123</f>
        <v>154000</v>
      </c>
      <c r="E8" s="209"/>
      <c r="F8" s="210">
        <v>154000</v>
      </c>
      <c r="G8" s="211"/>
      <c r="H8" s="209">
        <v>77600</v>
      </c>
      <c r="I8" s="186"/>
      <c r="J8" s="209">
        <v>73100</v>
      </c>
      <c r="K8" s="187"/>
      <c r="L8" s="209">
        <v>73100</v>
      </c>
      <c r="M8" s="193"/>
      <c r="N8" s="184">
        <v>108700</v>
      </c>
      <c r="O8" s="194"/>
    </row>
    <row r="9" spans="1:15" x14ac:dyDescent="0.25">
      <c r="A9" s="209" t="s">
        <v>479</v>
      </c>
      <c r="B9" s="209"/>
      <c r="C9" s="209"/>
      <c r="D9" s="209"/>
      <c r="E9" s="209"/>
      <c r="F9" s="209"/>
      <c r="G9" s="211"/>
      <c r="H9" s="209"/>
      <c r="I9" s="186"/>
      <c r="J9" s="209"/>
      <c r="K9" s="187"/>
      <c r="L9" s="209"/>
      <c r="M9" s="193"/>
      <c r="N9" s="184"/>
      <c r="O9" s="194"/>
    </row>
    <row r="10" spans="1:15" x14ac:dyDescent="0.25">
      <c r="A10" s="209" t="s">
        <v>480</v>
      </c>
      <c r="B10" s="209"/>
      <c r="C10" s="209"/>
      <c r="D10" s="209"/>
      <c r="E10" s="209"/>
      <c r="F10" s="209" t="s">
        <v>468</v>
      </c>
      <c r="G10" s="211"/>
      <c r="H10" s="210">
        <v>1343</v>
      </c>
      <c r="I10" s="186"/>
      <c r="J10" s="209">
        <v>3108.55</v>
      </c>
      <c r="K10" s="212"/>
      <c r="L10" s="209">
        <v>1248</v>
      </c>
      <c r="M10" s="193"/>
      <c r="N10" s="213">
        <v>724</v>
      </c>
      <c r="O10" s="194"/>
    </row>
    <row r="11" spans="1:15" x14ac:dyDescent="0.25">
      <c r="A11" s="207" t="s">
        <v>323</v>
      </c>
      <c r="B11" s="214">
        <f>SUM(B8:B10)</f>
        <v>0</v>
      </c>
      <c r="C11" s="214"/>
      <c r="D11" s="214">
        <f>SUM(D8:D10)</f>
        <v>154000</v>
      </c>
      <c r="E11" s="207"/>
      <c r="F11" s="214">
        <f>SUM(F8:F10)</f>
        <v>154000</v>
      </c>
      <c r="G11" s="208"/>
      <c r="H11" s="214">
        <f>SUM(H8:H10)</f>
        <v>78943</v>
      </c>
      <c r="I11" s="186"/>
      <c r="J11" s="214">
        <f>SUM(J8:J10)</f>
        <v>76208.55</v>
      </c>
      <c r="K11" s="187"/>
      <c r="L11" s="214">
        <f>SUM(L8:L10)</f>
        <v>74348</v>
      </c>
      <c r="M11" s="193"/>
      <c r="N11" s="184">
        <f t="shared" ref="N11" si="0">SUM(N8:N10)</f>
        <v>109424</v>
      </c>
      <c r="O11" s="194"/>
    </row>
    <row r="12" spans="1:15" x14ac:dyDescent="0.25">
      <c r="A12" s="191"/>
      <c r="B12" s="191"/>
      <c r="C12" s="191"/>
      <c r="D12" s="191"/>
      <c r="E12" s="191"/>
      <c r="F12" s="191"/>
      <c r="G12" s="185"/>
      <c r="H12" s="191"/>
      <c r="I12" s="186"/>
      <c r="J12" s="191"/>
      <c r="K12" s="187"/>
      <c r="L12" s="191"/>
      <c r="M12" s="193"/>
      <c r="N12" s="184"/>
      <c r="O12" s="194"/>
    </row>
    <row r="13" spans="1:15" x14ac:dyDescent="0.25">
      <c r="A13" s="207" t="s">
        <v>324</v>
      </c>
      <c r="B13" s="207"/>
      <c r="C13" s="207"/>
      <c r="D13" s="288">
        <v>140000</v>
      </c>
      <c r="E13" s="287" t="s">
        <v>519</v>
      </c>
      <c r="F13" s="207"/>
      <c r="G13" s="208"/>
      <c r="H13" s="207"/>
      <c r="I13" s="186" t="s">
        <v>468</v>
      </c>
      <c r="J13" s="207"/>
      <c r="K13" s="187"/>
      <c r="L13" s="207"/>
      <c r="M13" s="193"/>
      <c r="N13" s="184">
        <v>0</v>
      </c>
      <c r="O13" s="194"/>
    </row>
    <row r="14" spans="1:15" x14ac:dyDescent="0.25">
      <c r="A14" s="182"/>
      <c r="B14" s="182"/>
      <c r="C14" s="182"/>
      <c r="D14" s="207"/>
      <c r="E14" s="182"/>
      <c r="F14" s="209">
        <v>150184</v>
      </c>
      <c r="G14" s="215" t="s">
        <v>481</v>
      </c>
      <c r="H14" s="207">
        <v>107863</v>
      </c>
      <c r="I14" s="216" t="s">
        <v>483</v>
      </c>
      <c r="J14" s="207"/>
      <c r="K14" s="187"/>
      <c r="L14" s="207"/>
      <c r="M14" s="193"/>
      <c r="N14" s="184"/>
      <c r="O14" s="194"/>
    </row>
    <row r="15" spans="1:15" x14ac:dyDescent="0.25">
      <c r="A15" s="182"/>
      <c r="B15" s="182"/>
      <c r="C15" s="182"/>
      <c r="D15" s="182"/>
      <c r="E15" s="182"/>
      <c r="F15" s="191"/>
      <c r="G15" s="182"/>
      <c r="H15" s="207">
        <v>141251</v>
      </c>
      <c r="I15" s="216" t="s">
        <v>482</v>
      </c>
      <c r="J15" s="207"/>
      <c r="K15" s="187"/>
      <c r="L15" s="207"/>
      <c r="M15" s="193"/>
      <c r="N15" s="184"/>
      <c r="O15" s="194"/>
    </row>
    <row r="16" spans="1:15" x14ac:dyDescent="0.25">
      <c r="A16" s="209"/>
      <c r="B16" s="209"/>
      <c r="C16" s="209"/>
      <c r="D16" s="209"/>
      <c r="E16" s="209"/>
      <c r="F16" s="209"/>
      <c r="G16" s="211"/>
      <c r="H16" s="207">
        <v>237823</v>
      </c>
      <c r="I16" s="216" t="s">
        <v>484</v>
      </c>
      <c r="J16" s="207"/>
      <c r="K16" s="187"/>
      <c r="L16" s="207"/>
      <c r="M16" s="193"/>
      <c r="N16" s="184"/>
      <c r="O16" s="194"/>
    </row>
    <row r="17" spans="1:15" x14ac:dyDescent="0.25">
      <c r="A17" s="207" t="s">
        <v>334</v>
      </c>
      <c r="B17" s="214">
        <f>SUM(B13:B16)</f>
        <v>0</v>
      </c>
      <c r="C17" s="214"/>
      <c r="D17" s="217">
        <f>SUM(D13:D16)</f>
        <v>140000</v>
      </c>
      <c r="E17" s="207"/>
      <c r="F17" s="217">
        <f>SUM(F14:F16)</f>
        <v>150184</v>
      </c>
      <c r="G17" s="208"/>
      <c r="H17" s="217">
        <f>SUM(H14:H16)</f>
        <v>486937</v>
      </c>
      <c r="I17" s="186"/>
      <c r="J17" s="217"/>
      <c r="K17" s="187"/>
      <c r="L17" s="217"/>
      <c r="M17" s="193"/>
      <c r="N17" s="218"/>
      <c r="O17" s="194"/>
    </row>
    <row r="18" spans="1:15" x14ac:dyDescent="0.25">
      <c r="A18" s="207"/>
      <c r="B18" s="207"/>
      <c r="C18" s="207"/>
      <c r="D18" s="207"/>
      <c r="E18" s="207"/>
      <c r="F18" s="207"/>
      <c r="G18" s="208"/>
      <c r="H18" s="191"/>
      <c r="I18" s="186"/>
      <c r="J18" s="191"/>
      <c r="K18" s="187"/>
      <c r="L18" s="191"/>
      <c r="M18" s="193"/>
      <c r="N18" s="184"/>
      <c r="O18" s="194"/>
    </row>
    <row r="19" spans="1:15" x14ac:dyDescent="0.25">
      <c r="A19" s="207" t="s">
        <v>485</v>
      </c>
      <c r="B19" s="184">
        <f>B11-B17</f>
        <v>0</v>
      </c>
      <c r="C19" s="184"/>
      <c r="D19" s="184">
        <f>D11-D17</f>
        <v>14000</v>
      </c>
      <c r="E19" s="207"/>
      <c r="F19" s="184">
        <f>F11-F17</f>
        <v>3816</v>
      </c>
      <c r="G19" s="208"/>
      <c r="H19" s="184">
        <f>H11-H17</f>
        <v>-407994</v>
      </c>
      <c r="I19" s="186"/>
      <c r="J19" s="184">
        <f t="shared" ref="J19" si="1">J11-J13</f>
        <v>76208.55</v>
      </c>
      <c r="K19" s="187"/>
      <c r="L19" s="184">
        <f t="shared" ref="L19:N19" si="2">L11-L13</f>
        <v>74348</v>
      </c>
      <c r="M19" s="193"/>
      <c r="N19" s="184">
        <f t="shared" si="2"/>
        <v>109424</v>
      </c>
      <c r="O19" s="194"/>
    </row>
    <row r="20" spans="1:15" x14ac:dyDescent="0.25">
      <c r="A20" s="191"/>
      <c r="B20" s="191"/>
      <c r="C20" s="191"/>
      <c r="D20" s="191"/>
      <c r="E20" s="191"/>
      <c r="F20" s="191"/>
      <c r="G20" s="185"/>
      <c r="H20" s="191"/>
      <c r="I20" s="186"/>
      <c r="J20" s="191"/>
      <c r="K20" s="187"/>
      <c r="L20" s="191"/>
      <c r="M20" s="193"/>
      <c r="N20" s="184"/>
      <c r="O20" s="194"/>
    </row>
    <row r="21" spans="1:15" x14ac:dyDescent="0.25">
      <c r="A21" s="200" t="s">
        <v>486</v>
      </c>
      <c r="B21" s="200">
        <f>B6+B19</f>
        <v>60103.549999999988</v>
      </c>
      <c r="C21" s="200"/>
      <c r="D21" s="205">
        <f t="shared" ref="D21:F21" si="3">D6+D19</f>
        <v>60103.549999999988</v>
      </c>
      <c r="E21" s="200"/>
      <c r="F21" s="205">
        <f t="shared" si="3"/>
        <v>46103.549999999988</v>
      </c>
      <c r="G21" s="201"/>
      <c r="H21" s="205">
        <f t="shared" ref="H21:J21" si="4">H6+H19</f>
        <v>42287.549999999988</v>
      </c>
      <c r="I21" s="202"/>
      <c r="J21" s="205">
        <f t="shared" si="4"/>
        <v>450281.55</v>
      </c>
      <c r="K21" s="203"/>
      <c r="L21" s="205">
        <f t="shared" ref="L21:N21" si="5">L6+L19</f>
        <v>374073</v>
      </c>
      <c r="M21" s="204"/>
      <c r="N21" s="205">
        <f t="shared" si="5"/>
        <v>299725</v>
      </c>
      <c r="O21" s="206"/>
    </row>
    <row r="22" spans="1:15" x14ac:dyDescent="0.25">
      <c r="A22" s="219" t="s">
        <v>487</v>
      </c>
      <c r="B22" s="219"/>
      <c r="C22" s="219"/>
      <c r="D22" s="219"/>
      <c r="E22" s="219"/>
      <c r="F22" s="219"/>
      <c r="G22" s="220"/>
      <c r="H22" s="439" t="s">
        <v>468</v>
      </c>
      <c r="I22" s="439"/>
      <c r="J22" s="439"/>
      <c r="K22" s="221"/>
      <c r="L22" s="219"/>
      <c r="M22" s="222"/>
      <c r="N22" s="213"/>
      <c r="O22" s="223"/>
    </row>
    <row r="23" spans="1:15" ht="20.25" x14ac:dyDescent="0.25">
      <c r="A23" s="191"/>
      <c r="B23" s="191"/>
      <c r="C23" s="191"/>
      <c r="D23" s="191"/>
      <c r="E23" s="191"/>
      <c r="F23" s="440" t="s">
        <v>488</v>
      </c>
      <c r="G23" s="440"/>
      <c r="H23" s="440"/>
      <c r="I23" s="440"/>
      <c r="J23" s="440"/>
      <c r="K23" s="440"/>
      <c r="L23" s="440"/>
      <c r="M23" s="440"/>
      <c r="N23" s="440"/>
      <c r="O23" s="440"/>
    </row>
    <row r="24" spans="1:15" ht="20.25" x14ac:dyDescent="0.25">
      <c r="A24" s="191"/>
      <c r="B24" s="182" t="s">
        <v>512</v>
      </c>
      <c r="C24" s="182"/>
      <c r="D24" s="182" t="s">
        <v>470</v>
      </c>
      <c r="E24" s="182"/>
      <c r="F24" s="184" t="s">
        <v>471</v>
      </c>
      <c r="G24" s="185"/>
      <c r="H24" s="184" t="s">
        <v>472</v>
      </c>
      <c r="I24" s="186"/>
      <c r="J24" s="184" t="s">
        <v>473</v>
      </c>
      <c r="K24" s="187"/>
      <c r="L24" s="184" t="s">
        <v>474</v>
      </c>
      <c r="M24" s="188"/>
      <c r="N24" s="189" t="s">
        <v>475</v>
      </c>
      <c r="O24" s="224"/>
    </row>
    <row r="25" spans="1:15" x14ac:dyDescent="0.25">
      <c r="A25" s="182"/>
      <c r="B25" s="191" t="s">
        <v>513</v>
      </c>
      <c r="C25" s="191"/>
      <c r="D25" s="192" t="s">
        <v>511</v>
      </c>
      <c r="E25" s="192"/>
      <c r="F25" s="191" t="s">
        <v>477</v>
      </c>
      <c r="G25" s="185"/>
      <c r="H25" s="191" t="s">
        <v>477</v>
      </c>
      <c r="I25" s="186"/>
      <c r="J25" s="184" t="s">
        <v>477</v>
      </c>
      <c r="K25" s="187"/>
      <c r="L25" s="184" t="s">
        <v>477</v>
      </c>
      <c r="M25" s="193"/>
      <c r="N25" s="184" t="s">
        <v>477</v>
      </c>
      <c r="O25" s="194"/>
    </row>
    <row r="26" spans="1:15" x14ac:dyDescent="0.25">
      <c r="A26" s="225" t="s">
        <v>478</v>
      </c>
      <c r="B26" s="200">
        <f>D41</f>
        <v>975</v>
      </c>
      <c r="C26" s="200"/>
      <c r="D26" s="226">
        <f>F41</f>
        <v>98975</v>
      </c>
      <c r="E26" s="182"/>
      <c r="F26" s="226">
        <f>H41</f>
        <v>124831</v>
      </c>
      <c r="G26" s="182"/>
      <c r="H26" s="226">
        <f>J41</f>
        <v>370496</v>
      </c>
      <c r="I26" s="182"/>
      <c r="J26" s="226">
        <f>L41</f>
        <v>111727</v>
      </c>
      <c r="K26" s="182"/>
      <c r="L26" s="226">
        <f>N41</f>
        <v>111449</v>
      </c>
      <c r="M26" s="182"/>
      <c r="N26" s="191">
        <v>123234</v>
      </c>
      <c r="O26" s="194"/>
    </row>
    <row r="27" spans="1:15" x14ac:dyDescent="0.25">
      <c r="A27" s="209" t="s">
        <v>332</v>
      </c>
      <c r="B27" s="209"/>
      <c r="C27" s="209"/>
      <c r="D27" s="209"/>
      <c r="E27" s="209"/>
      <c r="F27" s="209"/>
      <c r="G27" s="211"/>
      <c r="H27" s="209"/>
      <c r="I27" s="186"/>
      <c r="J27" s="209"/>
      <c r="K27" s="187"/>
      <c r="L27" s="209"/>
      <c r="M27" s="193"/>
      <c r="N27" s="184"/>
      <c r="O27" s="194"/>
    </row>
    <row r="28" spans="1:15" x14ac:dyDescent="0.25">
      <c r="A28" s="227" t="s">
        <v>333</v>
      </c>
      <c r="B28" s="227">
        <v>200000</v>
      </c>
      <c r="C28" s="227"/>
      <c r="D28" s="227">
        <f>'[1]Highway Account Detail'!C125</f>
        <v>200000</v>
      </c>
      <c r="E28" s="227"/>
      <c r="F28" s="228">
        <v>100000</v>
      </c>
      <c r="G28" s="229"/>
      <c r="H28" s="230">
        <v>300000</v>
      </c>
      <c r="I28" s="186"/>
      <c r="J28" s="231">
        <v>290000</v>
      </c>
      <c r="K28" s="187"/>
      <c r="L28" s="227"/>
      <c r="M28" s="204" t="s">
        <v>468</v>
      </c>
      <c r="N28" s="184">
        <v>142000</v>
      </c>
      <c r="O28" s="194"/>
    </row>
    <row r="29" spans="1:15" x14ac:dyDescent="0.25">
      <c r="A29" s="227" t="s">
        <v>479</v>
      </c>
      <c r="B29" s="227"/>
      <c r="C29" s="227"/>
      <c r="D29" s="227"/>
      <c r="E29" s="227"/>
      <c r="F29" s="227">
        <v>175000</v>
      </c>
      <c r="G29" s="229"/>
      <c r="H29" s="227">
        <v>175000</v>
      </c>
      <c r="I29" s="186"/>
      <c r="J29" s="227"/>
      <c r="K29" s="187"/>
      <c r="L29" s="227"/>
      <c r="M29" s="193"/>
      <c r="N29" s="184"/>
      <c r="O29" s="194"/>
    </row>
    <row r="30" spans="1:15" x14ac:dyDescent="0.25">
      <c r="A30" s="227" t="s">
        <v>480</v>
      </c>
      <c r="B30" s="227"/>
      <c r="C30" s="227"/>
      <c r="D30" s="227"/>
      <c r="E30" s="227"/>
      <c r="F30" s="227">
        <v>113</v>
      </c>
      <c r="G30" s="229"/>
      <c r="H30" s="227">
        <v>0</v>
      </c>
      <c r="I30" s="186"/>
      <c r="J30" s="227">
        <v>370</v>
      </c>
      <c r="K30" s="187"/>
      <c r="L30" s="232">
        <v>278</v>
      </c>
      <c r="M30" s="193"/>
      <c r="N30" s="184">
        <v>66</v>
      </c>
      <c r="O30" s="194"/>
    </row>
    <row r="31" spans="1:15" x14ac:dyDescent="0.25">
      <c r="A31" s="209" t="s">
        <v>323</v>
      </c>
      <c r="B31" s="214">
        <f>SUM(B28:B30)</f>
        <v>200000</v>
      </c>
      <c r="C31" s="214"/>
      <c r="D31" s="233">
        <f>SUM(D27:D30)</f>
        <v>200000</v>
      </c>
      <c r="E31" s="209"/>
      <c r="F31" s="218">
        <f>SUM(F28:F30)</f>
        <v>275113</v>
      </c>
      <c r="G31" s="211"/>
      <c r="H31" s="218">
        <f>SUM(H28:H30)</f>
        <v>475000</v>
      </c>
      <c r="I31" s="186"/>
      <c r="J31" s="218">
        <f>SUM(J28:J30)</f>
        <v>290370</v>
      </c>
      <c r="K31" s="187"/>
      <c r="L31" s="218">
        <f>SUM(L28:L30)</f>
        <v>278</v>
      </c>
      <c r="M31" s="193"/>
      <c r="N31" s="218">
        <f>SUM(N28:N30)</f>
        <v>142066</v>
      </c>
      <c r="O31" s="194"/>
    </row>
    <row r="32" spans="1:15" x14ac:dyDescent="0.25">
      <c r="A32" s="191"/>
      <c r="B32" s="191"/>
      <c r="C32" s="191"/>
      <c r="D32" s="191"/>
      <c r="E32" s="191"/>
      <c r="F32" s="191"/>
      <c r="G32" s="185"/>
      <c r="H32" s="191"/>
      <c r="I32" s="186"/>
      <c r="J32" s="191"/>
      <c r="K32" s="187"/>
      <c r="L32" s="191"/>
      <c r="M32" s="193"/>
      <c r="N32" s="184"/>
      <c r="O32" s="194"/>
    </row>
    <row r="33" spans="1:15" x14ac:dyDescent="0.25">
      <c r="A33" s="207" t="s">
        <v>324</v>
      </c>
      <c r="B33" s="207"/>
      <c r="C33" s="207"/>
      <c r="D33" s="207"/>
      <c r="E33" s="207"/>
      <c r="F33" s="207" t="s">
        <v>468</v>
      </c>
      <c r="G33" s="208"/>
      <c r="H33" s="182"/>
      <c r="I33" s="182"/>
      <c r="J33" s="182"/>
      <c r="K33" s="234" t="s">
        <v>468</v>
      </c>
      <c r="L33" s="207"/>
      <c r="M33" s="204"/>
      <c r="N33" s="182"/>
      <c r="O33" s="190"/>
    </row>
    <row r="34" spans="1:15" x14ac:dyDescent="0.25">
      <c r="A34" s="207"/>
      <c r="B34" s="207"/>
      <c r="C34" s="207"/>
      <c r="D34" s="207">
        <v>298000</v>
      </c>
      <c r="E34" s="207" t="s">
        <v>523</v>
      </c>
      <c r="F34" s="207">
        <v>300969</v>
      </c>
      <c r="G34" s="208">
        <v>2</v>
      </c>
      <c r="H34" s="235">
        <v>720665</v>
      </c>
      <c r="I34" s="236">
        <v>1</v>
      </c>
      <c r="J34" s="207">
        <v>31601</v>
      </c>
      <c r="K34" s="234" t="s">
        <v>489</v>
      </c>
      <c r="L34" s="207"/>
      <c r="M34" s="204"/>
      <c r="N34" s="237">
        <v>153851</v>
      </c>
      <c r="O34" s="194" t="s">
        <v>490</v>
      </c>
    </row>
    <row r="35" spans="1:15" x14ac:dyDescent="0.25">
      <c r="A35" s="207"/>
      <c r="B35" s="207"/>
      <c r="C35" s="207"/>
      <c r="D35" s="207"/>
      <c r="E35" s="207"/>
      <c r="F35" s="207"/>
      <c r="G35" s="208"/>
      <c r="H35" s="238"/>
      <c r="I35" s="216"/>
      <c r="J35" s="207"/>
      <c r="K35" s="234"/>
      <c r="L35" s="207"/>
      <c r="M35" s="204"/>
      <c r="N35" s="237"/>
      <c r="O35" s="194"/>
    </row>
    <row r="36" spans="1:15" x14ac:dyDescent="0.25">
      <c r="A36" s="207"/>
      <c r="B36" s="207"/>
      <c r="C36" s="207"/>
      <c r="D36" s="207"/>
      <c r="E36" s="207"/>
      <c r="F36" s="207"/>
      <c r="G36" s="208"/>
      <c r="H36" s="238"/>
      <c r="I36" s="216"/>
      <c r="J36" s="207"/>
      <c r="K36" s="234"/>
      <c r="L36" s="207"/>
      <c r="M36" s="204"/>
      <c r="N36" s="237"/>
      <c r="O36" s="194"/>
    </row>
    <row r="37" spans="1:15" x14ac:dyDescent="0.25">
      <c r="A37" s="207" t="s">
        <v>334</v>
      </c>
      <c r="B37" s="214">
        <f>SUM(B33:B36)</f>
        <v>0</v>
      </c>
      <c r="C37" s="214"/>
      <c r="D37" s="239">
        <f>SUM(D34:D36)</f>
        <v>298000</v>
      </c>
      <c r="E37" s="207"/>
      <c r="F37" s="239">
        <f>SUM(F34:F36)</f>
        <v>300969</v>
      </c>
      <c r="G37" s="208"/>
      <c r="H37" s="239">
        <f>SUM(H34:H36)</f>
        <v>720665</v>
      </c>
      <c r="I37" s="216"/>
      <c r="J37" s="214"/>
      <c r="K37" s="234"/>
      <c r="L37" s="214"/>
      <c r="M37" s="204"/>
      <c r="N37" s="240">
        <f>SUM(N34:N36)</f>
        <v>153851</v>
      </c>
      <c r="O37" s="194"/>
    </row>
    <row r="38" spans="1:15" x14ac:dyDescent="0.25">
      <c r="A38" s="191"/>
      <c r="B38" s="191"/>
      <c r="C38" s="191"/>
      <c r="D38" s="191"/>
      <c r="E38" s="191"/>
      <c r="F38" s="191"/>
      <c r="G38" s="185"/>
      <c r="H38" s="191"/>
      <c r="I38" s="186"/>
      <c r="J38" s="191"/>
      <c r="K38" s="187"/>
      <c r="L38" s="191"/>
      <c r="M38" s="193"/>
      <c r="N38" s="184"/>
      <c r="O38" s="194"/>
    </row>
    <row r="39" spans="1:15" x14ac:dyDescent="0.25">
      <c r="A39" s="207" t="s">
        <v>485</v>
      </c>
      <c r="B39" s="184">
        <f>B31-B37</f>
        <v>200000</v>
      </c>
      <c r="C39" s="184"/>
      <c r="D39" s="184">
        <f>D31-D37</f>
        <v>-98000</v>
      </c>
      <c r="E39" s="207"/>
      <c r="F39" s="184">
        <f>F31-F37</f>
        <v>-25856</v>
      </c>
      <c r="G39" s="208"/>
      <c r="H39" s="184">
        <f>H31-H37</f>
        <v>-245665</v>
      </c>
      <c r="I39" s="186"/>
      <c r="J39" s="184">
        <f>J31-J34</f>
        <v>258769</v>
      </c>
      <c r="K39" s="187"/>
      <c r="L39" s="184">
        <f>L31-L33</f>
        <v>278</v>
      </c>
      <c r="M39" s="193"/>
      <c r="N39" s="184">
        <f>N31-N37</f>
        <v>-11785</v>
      </c>
      <c r="O39" s="194"/>
    </row>
    <row r="40" spans="1:15" x14ac:dyDescent="0.25">
      <c r="A40" s="207"/>
      <c r="B40" s="207"/>
      <c r="C40" s="207"/>
      <c r="D40" s="184"/>
      <c r="E40" s="207"/>
      <c r="F40" s="184"/>
      <c r="G40" s="208"/>
      <c r="H40" s="184"/>
      <c r="I40" s="186"/>
      <c r="J40" s="184"/>
      <c r="K40" s="187"/>
      <c r="L40" s="184"/>
      <c r="M40" s="193"/>
      <c r="N40" s="184"/>
      <c r="O40" s="194"/>
    </row>
    <row r="41" spans="1:15" x14ac:dyDescent="0.25">
      <c r="A41" s="225" t="s">
        <v>486</v>
      </c>
      <c r="B41" s="225">
        <f>B26+B39</f>
        <v>200975</v>
      </c>
      <c r="C41" s="225"/>
      <c r="D41" s="241">
        <f>D26+D39</f>
        <v>975</v>
      </c>
      <c r="E41" s="225"/>
      <c r="F41" s="241">
        <f>F26+F39</f>
        <v>98975</v>
      </c>
      <c r="G41" s="242"/>
      <c r="H41" s="241">
        <f>H26+H39</f>
        <v>124831</v>
      </c>
      <c r="I41" s="202"/>
      <c r="J41" s="241">
        <f>J26+J39</f>
        <v>370496</v>
      </c>
      <c r="K41" s="203"/>
      <c r="L41" s="241">
        <f>L26+L39</f>
        <v>111727</v>
      </c>
      <c r="M41" s="204"/>
      <c r="N41" s="241">
        <f>N26+N39</f>
        <v>111449</v>
      </c>
      <c r="O41" s="206"/>
    </row>
    <row r="42" spans="1:15" x14ac:dyDescent="0.25">
      <c r="A42" s="225"/>
      <c r="B42" s="225"/>
      <c r="C42" s="225"/>
      <c r="D42" s="225"/>
      <c r="E42" s="225"/>
      <c r="F42" s="225"/>
      <c r="G42" s="242"/>
      <c r="H42" s="241"/>
      <c r="I42" s="202"/>
      <c r="J42" s="241"/>
      <c r="K42" s="203"/>
      <c r="L42" s="241"/>
      <c r="M42" s="204"/>
      <c r="N42" s="241"/>
      <c r="O42" s="206"/>
    </row>
    <row r="43" spans="1:15" x14ac:dyDescent="0.25">
      <c r="A43" s="219" t="s">
        <v>487</v>
      </c>
      <c r="B43" s="219"/>
      <c r="C43" s="219"/>
      <c r="D43" s="219"/>
      <c r="E43" s="219"/>
      <c r="F43" t="s">
        <v>491</v>
      </c>
      <c r="G43" s="220"/>
      <c r="H43" s="182"/>
      <c r="I43" s="243" t="s">
        <v>492</v>
      </c>
      <c r="J43" s="243"/>
      <c r="K43" s="243"/>
      <c r="L43" s="243"/>
      <c r="M43" s="244"/>
      <c r="N43" s="245"/>
      <c r="O43" s="246"/>
    </row>
    <row r="44" spans="1:15" ht="20.25" x14ac:dyDescent="0.25">
      <c r="A44" s="247"/>
      <c r="B44" s="247"/>
      <c r="C44" s="247"/>
      <c r="D44" s="247"/>
      <c r="E44" s="247"/>
      <c r="F44" s="440" t="s">
        <v>493</v>
      </c>
      <c r="G44" s="440"/>
      <c r="H44" s="440"/>
      <c r="I44" s="440"/>
      <c r="J44" s="440"/>
      <c r="K44" s="440"/>
      <c r="L44" s="440"/>
      <c r="M44" s="440"/>
      <c r="N44" s="440"/>
      <c r="O44" s="440"/>
    </row>
    <row r="45" spans="1:15" x14ac:dyDescent="0.25">
      <c r="A45" s="182"/>
      <c r="B45" s="182" t="s">
        <v>512</v>
      </c>
      <c r="C45" s="182"/>
      <c r="D45" s="182" t="s">
        <v>470</v>
      </c>
      <c r="E45" s="182"/>
      <c r="F45" s="184" t="s">
        <v>471</v>
      </c>
      <c r="G45" s="185"/>
      <c r="H45" s="184" t="s">
        <v>472</v>
      </c>
      <c r="I45" s="186"/>
      <c r="J45" s="184" t="s">
        <v>473</v>
      </c>
      <c r="K45" s="187"/>
      <c r="L45" s="184" t="s">
        <v>474</v>
      </c>
      <c r="M45" s="188"/>
      <c r="N45" s="189" t="s">
        <v>475</v>
      </c>
      <c r="O45" s="248"/>
    </row>
    <row r="46" spans="1:15" x14ac:dyDescent="0.25">
      <c r="A46" s="182"/>
      <c r="B46" s="191" t="s">
        <v>513</v>
      </c>
      <c r="C46" s="191"/>
      <c r="D46" s="192" t="s">
        <v>511</v>
      </c>
      <c r="E46" s="192"/>
      <c r="F46" s="191" t="s">
        <v>477</v>
      </c>
      <c r="G46" s="185"/>
      <c r="H46" s="191" t="s">
        <v>477</v>
      </c>
      <c r="I46" s="186"/>
      <c r="J46" s="184" t="s">
        <v>477</v>
      </c>
      <c r="K46" s="187"/>
      <c r="L46" s="184" t="s">
        <v>477</v>
      </c>
      <c r="M46" s="193"/>
      <c r="N46" s="184" t="s">
        <v>477</v>
      </c>
      <c r="O46" s="190"/>
    </row>
    <row r="47" spans="1:15" x14ac:dyDescent="0.25">
      <c r="A47" s="225" t="s">
        <v>478</v>
      </c>
      <c r="B47" s="200">
        <f>D62</f>
        <v>188729</v>
      </c>
      <c r="C47" s="200"/>
      <c r="D47" s="225">
        <f>F62</f>
        <v>188729</v>
      </c>
      <c r="E47" s="225"/>
      <c r="F47" s="225">
        <f>H62</f>
        <v>153709</v>
      </c>
      <c r="G47" s="242"/>
      <c r="H47" s="200">
        <f>J62</f>
        <v>153344</v>
      </c>
      <c r="I47" s="202"/>
      <c r="J47" s="200">
        <f>L62</f>
        <v>152788</v>
      </c>
      <c r="K47" s="203"/>
      <c r="L47" s="200">
        <f>N62</f>
        <v>152014</v>
      </c>
      <c r="M47" s="203"/>
      <c r="N47" s="205">
        <v>151056</v>
      </c>
      <c r="O47" s="206"/>
    </row>
    <row r="48" spans="1:15" x14ac:dyDescent="0.25">
      <c r="A48" s="209" t="s">
        <v>332</v>
      </c>
      <c r="B48" s="209"/>
      <c r="C48" s="209"/>
      <c r="D48" s="209"/>
      <c r="E48" s="209"/>
      <c r="F48" s="209"/>
      <c r="G48" s="211"/>
      <c r="H48" s="207"/>
      <c r="I48" s="186"/>
      <c r="J48" s="207"/>
      <c r="K48" s="187"/>
      <c r="L48" s="207"/>
      <c r="M48" s="187"/>
      <c r="N48" s="184"/>
      <c r="O48" s="194"/>
    </row>
    <row r="49" spans="1:15" x14ac:dyDescent="0.25">
      <c r="A49" s="227" t="s">
        <v>333</v>
      </c>
      <c r="B49" s="227"/>
      <c r="C49" s="227"/>
      <c r="D49" s="227">
        <f>'[1]Highway Account Detail'!C124</f>
        <v>0</v>
      </c>
      <c r="E49" s="227"/>
      <c r="F49" s="210">
        <v>40000</v>
      </c>
      <c r="G49" s="229"/>
      <c r="H49" s="209">
        <v>0</v>
      </c>
      <c r="I49" s="186"/>
      <c r="J49" s="209" t="s">
        <v>468</v>
      </c>
      <c r="K49" s="187"/>
      <c r="L49" s="209" t="s">
        <v>468</v>
      </c>
      <c r="M49" s="187"/>
      <c r="N49" s="184">
        <v>0</v>
      </c>
      <c r="O49" s="194"/>
    </row>
    <row r="50" spans="1:15" x14ac:dyDescent="0.25">
      <c r="A50" s="227" t="s">
        <v>479</v>
      </c>
      <c r="B50" s="227"/>
      <c r="C50" s="227"/>
      <c r="D50" s="227"/>
      <c r="E50" s="227"/>
      <c r="F50" s="209">
        <v>184000</v>
      </c>
      <c r="G50" s="229"/>
      <c r="H50" s="209"/>
      <c r="I50" s="186"/>
      <c r="J50" s="209"/>
      <c r="K50" s="187"/>
      <c r="L50" s="209"/>
      <c r="M50" s="187"/>
      <c r="N50" s="184"/>
      <c r="O50" s="194"/>
    </row>
    <row r="51" spans="1:15" x14ac:dyDescent="0.25">
      <c r="A51" s="227" t="s">
        <v>480</v>
      </c>
      <c r="B51" s="227"/>
      <c r="C51" s="227"/>
      <c r="D51" s="227"/>
      <c r="E51" s="227"/>
      <c r="F51" s="249">
        <v>550</v>
      </c>
      <c r="G51" s="229"/>
      <c r="H51" s="249">
        <v>365</v>
      </c>
      <c r="I51" s="186" t="s">
        <v>468</v>
      </c>
      <c r="J51" s="249">
        <v>556</v>
      </c>
      <c r="K51" s="187"/>
      <c r="L51" s="249">
        <v>774</v>
      </c>
      <c r="M51" s="187"/>
      <c r="N51" s="213">
        <v>958</v>
      </c>
      <c r="O51" s="194"/>
    </row>
    <row r="52" spans="1:15" x14ac:dyDescent="0.25">
      <c r="A52" s="209" t="s">
        <v>323</v>
      </c>
      <c r="B52" s="214">
        <f>SUM(B49:B51)</f>
        <v>0</v>
      </c>
      <c r="C52" s="282"/>
      <c r="D52" s="233">
        <f>SUM(D49:D51)</f>
        <v>0</v>
      </c>
      <c r="E52" s="209"/>
      <c r="F52" s="207">
        <f>SUM(F49:F51)</f>
        <v>224550</v>
      </c>
      <c r="G52" s="211"/>
      <c r="H52" s="207">
        <f>SUM(H49:H51)</f>
        <v>365</v>
      </c>
      <c r="I52" s="186"/>
      <c r="J52" s="207">
        <f>SUM(J49:J51)</f>
        <v>556</v>
      </c>
      <c r="K52" s="187"/>
      <c r="L52" s="207">
        <f>SUM(L49:L51)</f>
        <v>774</v>
      </c>
      <c r="M52" s="187"/>
      <c r="N52" s="184">
        <f>SUM(N49:N51)</f>
        <v>958</v>
      </c>
      <c r="O52" s="194"/>
    </row>
    <row r="53" spans="1:15" x14ac:dyDescent="0.25">
      <c r="A53" s="191"/>
      <c r="B53" s="191"/>
      <c r="C53" s="191"/>
      <c r="D53" s="191"/>
      <c r="E53" s="191"/>
      <c r="F53" s="191"/>
      <c r="G53" s="185"/>
      <c r="H53" s="191"/>
      <c r="I53" s="186"/>
      <c r="J53" s="191"/>
      <c r="K53" s="187"/>
      <c r="L53" s="191"/>
      <c r="M53" s="187"/>
      <c r="N53" s="184"/>
      <c r="O53" s="194"/>
    </row>
    <row r="54" spans="1:15" x14ac:dyDescent="0.25">
      <c r="A54" s="207" t="s">
        <v>324</v>
      </c>
      <c r="B54" s="207"/>
      <c r="C54" s="207"/>
      <c r="D54" s="207"/>
      <c r="E54" s="207"/>
      <c r="F54" s="207">
        <v>189530</v>
      </c>
      <c r="G54" s="236">
        <v>1</v>
      </c>
      <c r="H54" s="207"/>
      <c r="I54" s="186"/>
      <c r="J54" s="207"/>
      <c r="K54" s="187"/>
      <c r="L54" s="207"/>
      <c r="M54" s="187"/>
      <c r="N54" s="184">
        <v>0</v>
      </c>
      <c r="O54" s="194"/>
    </row>
    <row r="55" spans="1:15" x14ac:dyDescent="0.25">
      <c r="A55" s="207"/>
      <c r="B55" s="207"/>
      <c r="C55" s="207"/>
      <c r="D55" s="207"/>
      <c r="E55" s="207"/>
      <c r="F55" s="207"/>
      <c r="G55" s="208"/>
      <c r="H55" s="207"/>
      <c r="I55" s="186"/>
      <c r="J55" s="207"/>
      <c r="K55" s="187"/>
      <c r="L55" s="207"/>
      <c r="M55" s="187"/>
      <c r="N55" s="184"/>
      <c r="O55" s="194"/>
    </row>
    <row r="56" spans="1:15" x14ac:dyDescent="0.25">
      <c r="A56" s="207"/>
      <c r="B56" s="207"/>
      <c r="C56" s="207"/>
      <c r="D56" s="207"/>
      <c r="E56" s="207"/>
      <c r="F56" s="207"/>
      <c r="G56" s="208"/>
      <c r="H56" s="207"/>
      <c r="I56" s="186"/>
      <c r="J56" s="207"/>
      <c r="K56" s="187"/>
      <c r="L56" s="207"/>
      <c r="M56" s="187"/>
      <c r="N56" s="184"/>
      <c r="O56" s="194"/>
    </row>
    <row r="57" spans="1:15" x14ac:dyDescent="0.25">
      <c r="A57" s="207"/>
      <c r="B57" s="207"/>
      <c r="C57" s="207"/>
      <c r="D57" s="207"/>
      <c r="E57" s="207"/>
      <c r="F57" s="207"/>
      <c r="G57" s="208"/>
      <c r="H57" s="207"/>
      <c r="I57" s="186"/>
      <c r="J57" s="207"/>
      <c r="K57" s="187"/>
      <c r="L57" s="207"/>
      <c r="M57" s="187"/>
      <c r="N57" s="184"/>
      <c r="O57" s="194"/>
    </row>
    <row r="58" spans="1:15" x14ac:dyDescent="0.25">
      <c r="A58" s="207" t="s">
        <v>334</v>
      </c>
      <c r="B58" s="214">
        <f>SUM(B54:B57)</f>
        <v>0</v>
      </c>
      <c r="C58" s="214"/>
      <c r="D58" s="214">
        <f>SUM(D54:D57)</f>
        <v>0</v>
      </c>
      <c r="E58" s="207"/>
      <c r="F58" s="217">
        <f>SUM(F55:F57)</f>
        <v>0</v>
      </c>
      <c r="G58" s="208"/>
      <c r="H58" s="217">
        <f>SUM(H55:H57)</f>
        <v>0</v>
      </c>
      <c r="I58" s="186"/>
      <c r="J58" s="217"/>
      <c r="K58" s="187"/>
      <c r="L58" s="217"/>
      <c r="M58" s="187"/>
      <c r="N58" s="218"/>
      <c r="O58" s="194"/>
    </row>
    <row r="59" spans="1:15" x14ac:dyDescent="0.25">
      <c r="A59" s="191"/>
      <c r="B59" s="191"/>
      <c r="C59" s="191"/>
      <c r="D59" s="191"/>
      <c r="E59" s="191"/>
      <c r="F59" s="191"/>
      <c r="G59" s="185"/>
      <c r="H59" s="191"/>
      <c r="I59" s="186"/>
      <c r="J59" s="191"/>
      <c r="K59" s="187"/>
      <c r="L59" s="191"/>
      <c r="M59" s="187"/>
      <c r="N59" s="184"/>
      <c r="O59" s="194"/>
    </row>
    <row r="60" spans="1:15" x14ac:dyDescent="0.25">
      <c r="A60" s="207" t="s">
        <v>485</v>
      </c>
      <c r="B60" s="184">
        <f>B52-B58</f>
        <v>0</v>
      </c>
      <c r="C60" s="184"/>
      <c r="D60" s="184">
        <f t="shared" ref="D60" si="6">D52-D54</f>
        <v>0</v>
      </c>
      <c r="E60" s="207"/>
      <c r="F60" s="184">
        <f t="shared" ref="F60:H60" si="7">F52-F54</f>
        <v>35020</v>
      </c>
      <c r="G60" s="208"/>
      <c r="H60" s="184">
        <f t="shared" si="7"/>
        <v>365</v>
      </c>
      <c r="I60" s="186"/>
      <c r="J60" s="184">
        <f t="shared" ref="J60:L60" si="8">J52-J54</f>
        <v>556</v>
      </c>
      <c r="K60" s="187"/>
      <c r="L60" s="184">
        <f t="shared" si="8"/>
        <v>774</v>
      </c>
      <c r="M60" s="187"/>
      <c r="N60" s="184">
        <f>N52-N54</f>
        <v>958</v>
      </c>
      <c r="O60" s="194"/>
    </row>
    <row r="61" spans="1:15" x14ac:dyDescent="0.25">
      <c r="A61" s="207"/>
      <c r="B61" s="207"/>
      <c r="C61" s="207"/>
      <c r="D61" s="191"/>
      <c r="E61" s="207"/>
      <c r="F61" s="191"/>
      <c r="G61" s="208"/>
      <c r="H61" s="191"/>
      <c r="I61" s="186"/>
      <c r="J61" s="191"/>
      <c r="K61" s="187"/>
      <c r="L61" s="191"/>
      <c r="M61" s="187"/>
      <c r="N61" s="184"/>
      <c r="O61" s="194"/>
    </row>
    <row r="62" spans="1:15" x14ac:dyDescent="0.25">
      <c r="A62" s="225" t="s">
        <v>486</v>
      </c>
      <c r="B62" s="225">
        <f>B47+B60</f>
        <v>188729</v>
      </c>
      <c r="C62" s="225"/>
      <c r="D62" s="205">
        <f t="shared" ref="D62" si="9">D47+D60</f>
        <v>188729</v>
      </c>
      <c r="E62" s="225"/>
      <c r="F62" s="205">
        <f t="shared" ref="F62:H62" si="10">F47+F60</f>
        <v>188729</v>
      </c>
      <c r="G62" s="242"/>
      <c r="H62" s="205">
        <f t="shared" si="10"/>
        <v>153709</v>
      </c>
      <c r="I62" s="202"/>
      <c r="J62" s="205">
        <f t="shared" ref="J62:L62" si="11">J47+J60</f>
        <v>153344</v>
      </c>
      <c r="K62" s="203"/>
      <c r="L62" s="205">
        <f t="shared" si="11"/>
        <v>152788</v>
      </c>
      <c r="M62" s="203"/>
      <c r="N62" s="205">
        <f>N47+N60</f>
        <v>152014</v>
      </c>
      <c r="O62" s="206"/>
    </row>
    <row r="63" spans="1:15" x14ac:dyDescent="0.25">
      <c r="A63" s="219" t="s">
        <v>487</v>
      </c>
      <c r="B63" s="219"/>
      <c r="C63" s="219"/>
      <c r="D63" s="219"/>
      <c r="E63" s="219"/>
      <c r="F63" s="219" t="s">
        <v>494</v>
      </c>
      <c r="G63" s="220"/>
      <c r="H63" s="219"/>
      <c r="I63" s="250"/>
      <c r="J63" s="219"/>
      <c r="K63" s="221"/>
      <c r="L63" s="219"/>
      <c r="M63" s="251"/>
      <c r="N63" s="213"/>
      <c r="O63" s="223"/>
    </row>
    <row r="64" spans="1:15" ht="20.25" x14ac:dyDescent="0.25">
      <c r="A64" s="182"/>
      <c r="B64" s="182"/>
      <c r="C64" s="182"/>
      <c r="D64" s="182"/>
      <c r="E64" s="182"/>
      <c r="F64" s="440" t="s">
        <v>495</v>
      </c>
      <c r="G64" s="440"/>
      <c r="H64" s="440"/>
      <c r="I64" s="440"/>
      <c r="J64" s="440"/>
      <c r="K64" s="440"/>
      <c r="L64" s="440"/>
      <c r="M64" s="440"/>
      <c r="N64" s="440"/>
      <c r="O64" s="440"/>
    </row>
    <row r="65" spans="1:15" x14ac:dyDescent="0.25">
      <c r="A65" s="182"/>
      <c r="B65" s="182" t="s">
        <v>512</v>
      </c>
      <c r="C65" s="182"/>
      <c r="D65" s="182" t="s">
        <v>470</v>
      </c>
      <c r="E65" s="182"/>
      <c r="F65" s="184" t="s">
        <v>471</v>
      </c>
      <c r="G65" s="185"/>
      <c r="H65" s="184" t="s">
        <v>472</v>
      </c>
      <c r="I65" s="186"/>
      <c r="J65" s="184" t="s">
        <v>473</v>
      </c>
      <c r="K65" s="187"/>
      <c r="L65" s="184" t="s">
        <v>474</v>
      </c>
      <c r="M65" s="188"/>
      <c r="N65" s="189" t="s">
        <v>475</v>
      </c>
      <c r="O65" s="194"/>
    </row>
    <row r="66" spans="1:15" x14ac:dyDescent="0.25">
      <c r="A66" s="182"/>
      <c r="B66" s="191" t="s">
        <v>513</v>
      </c>
      <c r="C66" s="191"/>
      <c r="D66" s="192" t="s">
        <v>511</v>
      </c>
      <c r="E66" s="192"/>
      <c r="F66" s="191" t="s">
        <v>477</v>
      </c>
      <c r="G66" s="185"/>
      <c r="H66" s="191" t="s">
        <v>477</v>
      </c>
      <c r="I66" s="186"/>
      <c r="J66" s="184" t="s">
        <v>477</v>
      </c>
      <c r="K66" s="187"/>
      <c r="L66" s="184" t="s">
        <v>477</v>
      </c>
      <c r="M66" s="193"/>
      <c r="N66" s="184" t="s">
        <v>477</v>
      </c>
      <c r="O66" s="194"/>
    </row>
    <row r="67" spans="1:15" x14ac:dyDescent="0.25">
      <c r="A67" s="225" t="s">
        <v>478</v>
      </c>
      <c r="B67" s="200">
        <f>D82</f>
        <v>175154</v>
      </c>
      <c r="C67" s="200"/>
      <c r="D67" s="225">
        <f>F82</f>
        <v>175154</v>
      </c>
      <c r="E67" s="225"/>
      <c r="F67" s="200">
        <f>H82</f>
        <v>174924</v>
      </c>
      <c r="G67" s="242"/>
      <c r="H67" s="200">
        <f>J82</f>
        <v>174785</v>
      </c>
      <c r="I67" s="202"/>
      <c r="J67" s="200">
        <f>L82</f>
        <v>174175</v>
      </c>
      <c r="K67" s="203"/>
      <c r="L67" s="200">
        <f>N82</f>
        <v>173740</v>
      </c>
      <c r="M67" s="203"/>
      <c r="N67" s="205">
        <v>200033</v>
      </c>
      <c r="O67" s="206"/>
    </row>
    <row r="68" spans="1:15" x14ac:dyDescent="0.25">
      <c r="A68" s="209" t="s">
        <v>332</v>
      </c>
      <c r="B68" s="209"/>
      <c r="C68" s="209"/>
      <c r="D68" s="209"/>
      <c r="E68" s="209"/>
      <c r="F68" s="207"/>
      <c r="G68" s="211"/>
      <c r="H68" s="207"/>
      <c r="I68" s="186"/>
      <c r="J68" s="207"/>
      <c r="K68" s="187"/>
      <c r="L68" s="207"/>
      <c r="M68" s="187"/>
      <c r="N68" s="184"/>
      <c r="O68" s="194"/>
    </row>
    <row r="69" spans="1:15" x14ac:dyDescent="0.25">
      <c r="A69" s="227" t="s">
        <v>333</v>
      </c>
      <c r="B69" s="227"/>
      <c r="C69" s="227"/>
      <c r="D69" s="227"/>
      <c r="E69" s="227"/>
      <c r="F69" s="209" t="s">
        <v>468</v>
      </c>
      <c r="G69" s="229"/>
      <c r="H69" s="209"/>
      <c r="I69" s="186"/>
      <c r="J69" s="209" t="s">
        <v>468</v>
      </c>
      <c r="K69" s="187"/>
      <c r="L69" s="209" t="s">
        <v>468</v>
      </c>
      <c r="M69" s="187"/>
      <c r="N69" s="184">
        <v>0</v>
      </c>
      <c r="O69" s="194"/>
    </row>
    <row r="70" spans="1:15" x14ac:dyDescent="0.25">
      <c r="A70" s="227" t="s">
        <v>479</v>
      </c>
      <c r="B70" s="227"/>
      <c r="C70" s="227"/>
      <c r="D70" s="227"/>
      <c r="E70" s="227"/>
      <c r="F70" s="209"/>
      <c r="G70" s="229"/>
      <c r="H70" s="209"/>
      <c r="I70" s="186"/>
      <c r="J70" s="209"/>
      <c r="K70" s="187"/>
      <c r="L70" s="209"/>
      <c r="M70" s="187"/>
      <c r="N70" s="184">
        <v>465</v>
      </c>
      <c r="O70" s="194"/>
    </row>
    <row r="71" spans="1:15" x14ac:dyDescent="0.25">
      <c r="A71" s="227" t="s">
        <v>480</v>
      </c>
      <c r="B71" s="227"/>
      <c r="C71" s="227"/>
      <c r="D71" s="227" t="s">
        <v>468</v>
      </c>
      <c r="E71" s="227"/>
      <c r="F71" s="209">
        <v>230</v>
      </c>
      <c r="G71" s="229"/>
      <c r="H71" s="209">
        <v>139</v>
      </c>
      <c r="I71" s="186"/>
      <c r="J71" s="209">
        <v>610</v>
      </c>
      <c r="K71" s="187"/>
      <c r="L71" s="209">
        <v>435</v>
      </c>
      <c r="M71" s="187"/>
      <c r="N71" s="184">
        <v>35</v>
      </c>
      <c r="O71" s="194"/>
    </row>
    <row r="72" spans="1:15" x14ac:dyDescent="0.25">
      <c r="A72" s="209" t="s">
        <v>323</v>
      </c>
      <c r="B72" s="214">
        <f>SUM(B69:B71)</f>
        <v>0</v>
      </c>
      <c r="C72" s="214"/>
      <c r="D72" s="214">
        <f>SUM(D69:D71)</f>
        <v>0</v>
      </c>
      <c r="E72" s="209"/>
      <c r="F72" s="214">
        <f>SUM(F69:F71)</f>
        <v>230</v>
      </c>
      <c r="G72" s="211"/>
      <c r="H72" s="214">
        <f>SUM(H69:H71)</f>
        <v>139</v>
      </c>
      <c r="I72" s="186"/>
      <c r="J72" s="214">
        <f>SUM(J69:J71)</f>
        <v>610</v>
      </c>
      <c r="K72" s="187"/>
      <c r="L72" s="214">
        <f>SUM(L69:L71)</f>
        <v>435</v>
      </c>
      <c r="M72" s="187"/>
      <c r="N72" s="218">
        <f>SUM(N69:N71)</f>
        <v>500</v>
      </c>
      <c r="O72" s="194"/>
    </row>
    <row r="73" spans="1:15" x14ac:dyDescent="0.25">
      <c r="A73" s="191"/>
      <c r="B73" s="191"/>
      <c r="C73" s="191"/>
      <c r="D73" s="191"/>
      <c r="E73" s="191"/>
      <c r="F73" s="191"/>
      <c r="G73" s="185"/>
      <c r="H73" s="191"/>
      <c r="I73" s="186"/>
      <c r="J73" s="191"/>
      <c r="K73" s="187"/>
      <c r="L73" s="191"/>
      <c r="M73" s="187"/>
      <c r="N73" s="184"/>
      <c r="O73" s="194"/>
    </row>
    <row r="74" spans="1:15" x14ac:dyDescent="0.25">
      <c r="A74" s="207" t="s">
        <v>324</v>
      </c>
      <c r="B74" s="207"/>
      <c r="C74" s="207"/>
      <c r="D74" s="207"/>
      <c r="E74" s="207"/>
      <c r="F74" s="207"/>
      <c r="G74" s="208"/>
      <c r="H74" s="207"/>
      <c r="I74" s="186"/>
      <c r="J74" s="207"/>
      <c r="K74" s="187"/>
      <c r="L74" s="207"/>
      <c r="M74" s="187"/>
      <c r="N74" s="184">
        <v>26793</v>
      </c>
      <c r="O74" s="199">
        <v>1</v>
      </c>
    </row>
    <row r="75" spans="1:15" x14ac:dyDescent="0.25">
      <c r="A75" s="207"/>
      <c r="B75" s="207"/>
      <c r="C75" s="207"/>
      <c r="D75" s="207"/>
      <c r="E75" s="207"/>
      <c r="F75" s="207"/>
      <c r="G75" s="208"/>
      <c r="H75" s="207"/>
      <c r="I75" s="186"/>
      <c r="J75" s="207"/>
      <c r="K75" s="187"/>
      <c r="L75" s="207"/>
      <c r="M75" s="187"/>
      <c r="N75" s="184"/>
      <c r="O75" s="206"/>
    </row>
    <row r="76" spans="1:15" x14ac:dyDescent="0.25">
      <c r="A76" s="207"/>
      <c r="B76" s="207"/>
      <c r="C76" s="207"/>
      <c r="D76" s="207"/>
      <c r="E76" s="207"/>
      <c r="F76" s="207"/>
      <c r="G76" s="208"/>
      <c r="H76" s="207"/>
      <c r="I76" s="186"/>
      <c r="J76" s="207"/>
      <c r="K76" s="187"/>
      <c r="L76" s="207"/>
      <c r="M76" s="187"/>
      <c r="N76" s="184"/>
      <c r="O76" s="206"/>
    </row>
    <row r="77" spans="1:15" x14ac:dyDescent="0.25">
      <c r="A77" s="207"/>
      <c r="B77" s="207"/>
      <c r="C77" s="207"/>
      <c r="D77" s="207"/>
      <c r="E77" s="207"/>
      <c r="F77" s="207"/>
      <c r="G77" s="208"/>
      <c r="H77" s="207"/>
      <c r="I77" s="186"/>
      <c r="J77" s="207"/>
      <c r="K77" s="187"/>
      <c r="L77" s="207"/>
      <c r="M77" s="187"/>
      <c r="N77" s="184"/>
      <c r="O77" s="206"/>
    </row>
    <row r="78" spans="1:15" x14ac:dyDescent="0.25">
      <c r="A78" s="207" t="s">
        <v>334</v>
      </c>
      <c r="B78" s="214">
        <f>SUM(B74:B77)</f>
        <v>0</v>
      </c>
      <c r="C78" s="214"/>
      <c r="D78" s="214">
        <f>SUM(D74:D77)</f>
        <v>0</v>
      </c>
      <c r="E78" s="207"/>
      <c r="F78" s="207"/>
      <c r="G78" s="208"/>
      <c r="H78" s="207"/>
      <c r="I78" s="186"/>
      <c r="J78" s="207"/>
      <c r="K78" s="187"/>
      <c r="L78" s="207"/>
      <c r="M78" s="187"/>
      <c r="N78" s="184"/>
      <c r="O78" s="206"/>
    </row>
    <row r="79" spans="1:15" x14ac:dyDescent="0.25">
      <c r="A79" s="191"/>
      <c r="B79" s="191"/>
      <c r="C79" s="191"/>
      <c r="D79" s="191"/>
      <c r="E79" s="191"/>
      <c r="F79" s="191"/>
      <c r="G79" s="185"/>
      <c r="H79" s="191"/>
      <c r="I79" s="186"/>
      <c r="J79" s="191"/>
      <c r="K79" s="187"/>
      <c r="L79" s="191"/>
      <c r="M79" s="187"/>
      <c r="N79" s="184"/>
      <c r="O79" s="194"/>
    </row>
    <row r="80" spans="1:15" x14ac:dyDescent="0.25">
      <c r="A80" s="207" t="s">
        <v>485</v>
      </c>
      <c r="B80" s="184">
        <f>B72-B78</f>
        <v>0</v>
      </c>
      <c r="C80" s="184"/>
      <c r="D80" s="207">
        <f>D72-D78</f>
        <v>0</v>
      </c>
      <c r="E80" s="207"/>
      <c r="F80" s="184">
        <f t="shared" ref="F80" si="12">F72-F74</f>
        <v>230</v>
      </c>
      <c r="G80" s="208"/>
      <c r="H80" s="184">
        <f t="shared" ref="H80" si="13">H72-H74</f>
        <v>139</v>
      </c>
      <c r="I80" s="186"/>
      <c r="J80" s="184">
        <f t="shared" ref="J80:L80" si="14">J72-J74</f>
        <v>610</v>
      </c>
      <c r="K80" s="187"/>
      <c r="L80" s="184">
        <f t="shared" si="14"/>
        <v>435</v>
      </c>
      <c r="M80" s="187"/>
      <c r="N80" s="184">
        <f>N72-N74</f>
        <v>-26293</v>
      </c>
      <c r="O80" s="194"/>
    </row>
    <row r="81" spans="1:15" x14ac:dyDescent="0.25">
      <c r="A81" s="207"/>
      <c r="B81" s="207"/>
      <c r="C81" s="207"/>
      <c r="D81" s="207"/>
      <c r="E81" s="207"/>
      <c r="F81" s="191"/>
      <c r="G81" s="208"/>
      <c r="H81" s="191"/>
      <c r="I81" s="186"/>
      <c r="J81" s="191"/>
      <c r="K81" s="187"/>
      <c r="L81" s="191"/>
      <c r="M81" s="187"/>
      <c r="N81" s="184"/>
      <c r="O81" s="194"/>
    </row>
    <row r="82" spans="1:15" x14ac:dyDescent="0.25">
      <c r="A82" s="225" t="s">
        <v>486</v>
      </c>
      <c r="B82" s="225">
        <f>B67+B80</f>
        <v>175154</v>
      </c>
      <c r="C82" s="225"/>
      <c r="D82" s="205">
        <f t="shared" ref="D82:F82" si="15">D67+D80</f>
        <v>175154</v>
      </c>
      <c r="E82" s="225"/>
      <c r="F82" s="205">
        <f t="shared" si="15"/>
        <v>175154</v>
      </c>
      <c r="G82" s="242"/>
      <c r="H82" s="205">
        <f t="shared" ref="H82" si="16">H67+H80</f>
        <v>174924</v>
      </c>
      <c r="I82" s="202"/>
      <c r="J82" s="205">
        <f t="shared" ref="J82:L82" si="17">J67+J80</f>
        <v>174785</v>
      </c>
      <c r="K82" s="203"/>
      <c r="L82" s="205">
        <f t="shared" si="17"/>
        <v>174175</v>
      </c>
      <c r="M82" s="203"/>
      <c r="N82" s="205">
        <f>N80+N67</f>
        <v>173740</v>
      </c>
      <c r="O82" s="194"/>
    </row>
    <row r="83" spans="1:15" x14ac:dyDescent="0.25">
      <c r="A83" s="225"/>
      <c r="B83" s="225"/>
      <c r="C83" s="225"/>
      <c r="D83" s="225"/>
      <c r="E83" s="225"/>
      <c r="F83" s="225"/>
      <c r="G83" s="242"/>
      <c r="H83" s="205"/>
      <c r="I83" s="202"/>
      <c r="J83" s="205"/>
      <c r="K83" s="203"/>
      <c r="L83" s="205"/>
      <c r="M83" s="203"/>
      <c r="N83" s="205"/>
      <c r="O83" s="194"/>
    </row>
    <row r="84" spans="1:15" x14ac:dyDescent="0.25">
      <c r="A84" s="252" t="s">
        <v>487</v>
      </c>
      <c r="B84" s="252"/>
      <c r="C84" s="252"/>
      <c r="D84" s="252"/>
      <c r="E84" s="252"/>
      <c r="F84" s="252"/>
      <c r="G84" s="253"/>
      <c r="H84" s="252"/>
      <c r="I84" s="254"/>
      <c r="J84" s="252"/>
      <c r="K84" s="251"/>
      <c r="L84" s="245"/>
      <c r="M84" s="255" t="s">
        <v>496</v>
      </c>
      <c r="N84" s="245"/>
      <c r="O84" s="223"/>
    </row>
    <row r="85" spans="1:15" ht="20.25" x14ac:dyDescent="0.25">
      <c r="A85" s="437" t="s">
        <v>497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</row>
    <row r="86" spans="1:15" ht="20.25" x14ac:dyDescent="0.3">
      <c r="A86" s="195"/>
      <c r="B86" s="195"/>
      <c r="C86" s="195"/>
      <c r="D86" s="182"/>
      <c r="E86" s="182"/>
      <c r="F86" s="256" t="s">
        <v>498</v>
      </c>
      <c r="G86" s="256"/>
      <c r="H86" s="256"/>
      <c r="I86" s="256"/>
      <c r="J86" s="256"/>
      <c r="K86" s="256"/>
      <c r="L86" s="256"/>
      <c r="M86" s="256"/>
      <c r="N86" s="256"/>
      <c r="O86" s="190"/>
    </row>
    <row r="87" spans="1:15" x14ac:dyDescent="0.25">
      <c r="A87" s="182"/>
      <c r="B87" s="182"/>
      <c r="C87" s="182"/>
      <c r="D87" s="182"/>
      <c r="E87" s="182"/>
      <c r="F87" s="257"/>
      <c r="G87" s="257"/>
      <c r="H87" s="257"/>
      <c r="I87" s="257"/>
      <c r="J87" s="257"/>
      <c r="K87" s="257"/>
      <c r="L87" s="257"/>
      <c r="M87" s="257"/>
      <c r="N87" s="257"/>
      <c r="O87" s="258"/>
    </row>
    <row r="88" spans="1:15" x14ac:dyDescent="0.25">
      <c r="A88" s="195"/>
      <c r="B88" s="182" t="s">
        <v>512</v>
      </c>
      <c r="C88" s="182"/>
      <c r="D88" s="182" t="s">
        <v>470</v>
      </c>
      <c r="E88" s="182"/>
      <c r="F88" s="184" t="s">
        <v>471</v>
      </c>
      <c r="G88" s="185"/>
      <c r="H88" s="184" t="s">
        <v>472</v>
      </c>
      <c r="I88" s="186"/>
      <c r="J88" s="184" t="s">
        <v>473</v>
      </c>
      <c r="K88" s="187"/>
      <c r="L88" s="184" t="s">
        <v>474</v>
      </c>
      <c r="M88" s="188"/>
      <c r="N88" s="189" t="s">
        <v>475</v>
      </c>
      <c r="O88" s="248"/>
    </row>
    <row r="89" spans="1:15" x14ac:dyDescent="0.25">
      <c r="A89" s="182"/>
      <c r="B89" s="191" t="s">
        <v>513</v>
      </c>
      <c r="C89" s="191"/>
      <c r="D89" s="192" t="s">
        <v>511</v>
      </c>
      <c r="E89" s="192"/>
      <c r="F89" s="191" t="s">
        <v>477</v>
      </c>
      <c r="G89" s="185"/>
      <c r="H89" s="191" t="s">
        <v>477</v>
      </c>
      <c r="I89" s="186"/>
      <c r="J89" s="184" t="s">
        <v>477</v>
      </c>
      <c r="K89" s="187"/>
      <c r="L89" s="184" t="s">
        <v>477</v>
      </c>
      <c r="M89" s="193"/>
      <c r="N89" s="184" t="s">
        <v>477</v>
      </c>
      <c r="O89" s="194"/>
    </row>
    <row r="90" spans="1:15" x14ac:dyDescent="0.25">
      <c r="A90" s="200" t="s">
        <v>478</v>
      </c>
      <c r="B90" s="200">
        <f>D105</f>
        <v>291749</v>
      </c>
      <c r="C90" s="200"/>
      <c r="D90" s="200">
        <f>F105</f>
        <v>231249</v>
      </c>
      <c r="E90" s="200"/>
      <c r="F90" s="200">
        <f>H105</f>
        <v>393348</v>
      </c>
      <c r="G90" s="201"/>
      <c r="H90" s="200">
        <f>J105</f>
        <v>390857</v>
      </c>
      <c r="I90" s="202"/>
      <c r="J90" s="200">
        <f>L105</f>
        <v>388839</v>
      </c>
      <c r="K90" s="203"/>
      <c r="L90" s="200">
        <f>N105</f>
        <v>387350</v>
      </c>
      <c r="M90" s="204"/>
      <c r="N90" s="205">
        <v>385872</v>
      </c>
      <c r="O90" s="206"/>
    </row>
    <row r="91" spans="1:15" x14ac:dyDescent="0.25">
      <c r="A91" s="207" t="s">
        <v>332</v>
      </c>
      <c r="B91" s="207"/>
      <c r="C91" s="207"/>
      <c r="D91" s="207"/>
      <c r="E91" s="207"/>
      <c r="F91" s="207"/>
      <c r="G91" s="208"/>
      <c r="H91" s="207"/>
      <c r="I91" s="186"/>
      <c r="J91" s="207"/>
      <c r="K91" s="187"/>
      <c r="L91" s="207"/>
      <c r="M91" s="193"/>
      <c r="N91" s="184"/>
      <c r="O91" s="194"/>
    </row>
    <row r="92" spans="1:15" x14ac:dyDescent="0.25">
      <c r="A92" s="209" t="s">
        <v>333</v>
      </c>
      <c r="B92" s="209"/>
      <c r="C92" s="209"/>
      <c r="D92" s="209">
        <f>'[1]General Account Detail'!C262</f>
        <v>60000</v>
      </c>
      <c r="E92" s="209"/>
      <c r="F92" s="209">
        <v>0</v>
      </c>
      <c r="G92" s="211"/>
      <c r="H92" s="209"/>
      <c r="I92" s="186"/>
      <c r="J92" s="209">
        <v>0</v>
      </c>
      <c r="K92" s="187"/>
      <c r="L92" s="209">
        <v>0</v>
      </c>
      <c r="M92" s="193"/>
      <c r="N92" s="184">
        <v>0</v>
      </c>
      <c r="O92" s="194"/>
    </row>
    <row r="93" spans="1:15" x14ac:dyDescent="0.25">
      <c r="A93" s="209"/>
      <c r="B93" s="209"/>
      <c r="C93" s="209"/>
      <c r="D93" s="209"/>
      <c r="E93" s="209"/>
      <c r="F93" s="209">
        <v>134129</v>
      </c>
      <c r="G93" s="211">
        <v>1</v>
      </c>
      <c r="H93" s="209"/>
      <c r="I93" s="186"/>
      <c r="J93" s="209"/>
      <c r="K93" s="187"/>
      <c r="L93" s="209"/>
      <c r="M93" s="193"/>
      <c r="N93" s="184"/>
      <c r="O93" s="194"/>
    </row>
    <row r="94" spans="1:15" x14ac:dyDescent="0.25">
      <c r="A94" s="209"/>
      <c r="B94" s="209"/>
      <c r="C94" s="209"/>
      <c r="D94" s="209"/>
      <c r="E94" s="209"/>
      <c r="F94" s="209">
        <v>22071</v>
      </c>
      <c r="G94" s="211">
        <v>2</v>
      </c>
      <c r="H94" s="209"/>
      <c r="I94" s="186"/>
      <c r="J94" s="209"/>
      <c r="K94" s="187"/>
      <c r="L94" s="209"/>
      <c r="M94" s="193"/>
      <c r="N94" s="184"/>
      <c r="O94" s="194"/>
    </row>
    <row r="95" spans="1:15" x14ac:dyDescent="0.25">
      <c r="A95" s="209" t="s">
        <v>480</v>
      </c>
      <c r="B95" s="209"/>
      <c r="C95" s="209"/>
      <c r="D95" s="209">
        <v>500</v>
      </c>
      <c r="E95" s="209"/>
      <c r="F95" s="209">
        <v>0</v>
      </c>
      <c r="G95" s="211"/>
      <c r="H95" s="209">
        <v>2491</v>
      </c>
      <c r="I95" s="186"/>
      <c r="J95" s="209">
        <v>2018</v>
      </c>
      <c r="K95" s="187"/>
      <c r="L95" s="209">
        <v>1489</v>
      </c>
      <c r="M95" s="193"/>
      <c r="N95" s="184">
        <v>1478</v>
      </c>
      <c r="O95" s="194"/>
    </row>
    <row r="96" spans="1:15" x14ac:dyDescent="0.25">
      <c r="A96" s="207" t="s">
        <v>323</v>
      </c>
      <c r="B96" s="207"/>
      <c r="C96" s="207"/>
      <c r="D96" s="214">
        <f>SUM(D92:D95)</f>
        <v>60500</v>
      </c>
      <c r="E96" s="207"/>
      <c r="F96" s="214">
        <f>SUM(F92:F95)</f>
        <v>156200</v>
      </c>
      <c r="G96" s="208"/>
      <c r="H96" s="214">
        <f>SUM(H92:H95)</f>
        <v>2491</v>
      </c>
      <c r="I96" s="186"/>
      <c r="J96" s="214">
        <f>SUM(J92:J95)</f>
        <v>2018</v>
      </c>
      <c r="K96" s="187"/>
      <c r="L96" s="214">
        <f>SUM(L92:L95)</f>
        <v>1489</v>
      </c>
      <c r="M96" s="193"/>
      <c r="N96" s="218">
        <f t="shared" ref="N96" si="18">SUM(N92:N95)</f>
        <v>1478</v>
      </c>
      <c r="O96" s="194"/>
    </row>
    <row r="97" spans="1:15" x14ac:dyDescent="0.25">
      <c r="A97" s="207"/>
      <c r="B97" s="207"/>
      <c r="C97" s="207"/>
      <c r="D97" s="282"/>
      <c r="E97" s="207"/>
      <c r="F97" s="282"/>
      <c r="G97" s="208"/>
      <c r="H97" s="282"/>
      <c r="I97" s="186"/>
      <c r="J97" s="282"/>
      <c r="K97" s="187"/>
      <c r="L97" s="282"/>
      <c r="M97" s="193"/>
      <c r="N97" s="189"/>
      <c r="O97" s="194"/>
    </row>
    <row r="98" spans="1:15" x14ac:dyDescent="0.25">
      <c r="A98" s="207" t="s">
        <v>324</v>
      </c>
      <c r="B98" s="207"/>
      <c r="C98" s="207"/>
      <c r="D98" s="282"/>
      <c r="E98" s="207"/>
      <c r="F98" s="282"/>
      <c r="G98" s="208"/>
      <c r="H98" s="282"/>
      <c r="I98" s="186"/>
      <c r="J98" s="282"/>
      <c r="K98" s="187"/>
      <c r="L98" s="282"/>
      <c r="M98" s="193"/>
      <c r="N98" s="189"/>
      <c r="O98" s="194"/>
    </row>
    <row r="99" spans="1:15" x14ac:dyDescent="0.25">
      <c r="A99" s="207"/>
      <c r="B99" s="207"/>
      <c r="C99" s="207"/>
      <c r="D99" s="282"/>
      <c r="E99" s="207"/>
      <c r="F99" s="282"/>
      <c r="G99" s="208"/>
      <c r="H99" s="282"/>
      <c r="I99" s="186"/>
      <c r="J99" s="282"/>
      <c r="K99" s="187"/>
      <c r="L99" s="282"/>
      <c r="M99" s="193"/>
      <c r="N99" s="189"/>
      <c r="O99" s="194"/>
    </row>
    <row r="100" spans="1:15" x14ac:dyDescent="0.25">
      <c r="A100" s="191"/>
      <c r="B100" s="191"/>
      <c r="C100" s="191"/>
      <c r="D100" s="191"/>
      <c r="E100" s="191"/>
      <c r="F100" s="191"/>
      <c r="G100" s="185"/>
      <c r="H100" s="191"/>
      <c r="I100" s="186"/>
      <c r="J100" s="191"/>
      <c r="K100" s="187"/>
      <c r="L100" s="191"/>
      <c r="M100" s="193"/>
      <c r="N100" s="184"/>
      <c r="O100" s="194"/>
    </row>
    <row r="101" spans="1:15" x14ac:dyDescent="0.25">
      <c r="B101" s="207"/>
      <c r="C101" s="207"/>
      <c r="D101" s="207">
        <v>0</v>
      </c>
      <c r="E101" s="207"/>
      <c r="F101" s="207">
        <v>318299</v>
      </c>
      <c r="G101" s="208"/>
      <c r="H101" s="207">
        <v>0</v>
      </c>
      <c r="I101" s="186" t="s">
        <v>468</v>
      </c>
      <c r="J101" s="207"/>
      <c r="K101" s="187"/>
      <c r="L101" s="207"/>
      <c r="M101" s="193"/>
      <c r="N101" s="184">
        <v>0</v>
      </c>
      <c r="O101" s="194"/>
    </row>
    <row r="102" spans="1:15" x14ac:dyDescent="0.25">
      <c r="A102" s="207" t="s">
        <v>324</v>
      </c>
      <c r="B102" s="191"/>
      <c r="C102" s="191"/>
      <c r="D102" s="191"/>
      <c r="E102" s="191"/>
      <c r="F102" s="191"/>
      <c r="G102" s="185"/>
      <c r="H102" s="191"/>
      <c r="I102" s="186"/>
      <c r="J102" s="191"/>
      <c r="K102" s="187"/>
      <c r="L102" s="191"/>
      <c r="M102" s="193"/>
      <c r="N102" s="184"/>
      <c r="O102" s="194"/>
    </row>
    <row r="103" spans="1:15" x14ac:dyDescent="0.25">
      <c r="A103" s="207" t="s">
        <v>485</v>
      </c>
      <c r="B103" s="207"/>
      <c r="C103" s="207"/>
      <c r="D103" s="184">
        <f t="shared" ref="D103" si="19">D96-D101</f>
        <v>60500</v>
      </c>
      <c r="E103" s="207"/>
      <c r="F103" s="184">
        <f t="shared" ref="F103:H103" si="20">F96-F101</f>
        <v>-162099</v>
      </c>
      <c r="G103" s="208"/>
      <c r="H103" s="184">
        <f t="shared" si="20"/>
        <v>2491</v>
      </c>
      <c r="I103" s="186"/>
      <c r="J103" s="184">
        <f t="shared" ref="J103" si="21">J96-J101</f>
        <v>2018</v>
      </c>
      <c r="K103" s="187"/>
      <c r="L103" s="184">
        <f t="shared" ref="L103" si="22">L96-L101</f>
        <v>1489</v>
      </c>
      <c r="M103" s="193"/>
      <c r="N103" s="184">
        <f t="shared" ref="N103" si="23">N96-N101</f>
        <v>1478</v>
      </c>
      <c r="O103" s="194"/>
    </row>
    <row r="104" spans="1:15" x14ac:dyDescent="0.25">
      <c r="A104" s="191"/>
      <c r="B104" s="191"/>
      <c r="C104" s="191"/>
      <c r="D104" s="191"/>
      <c r="E104" s="191"/>
      <c r="F104" s="191"/>
      <c r="G104" s="185"/>
      <c r="H104" s="191"/>
      <c r="I104" s="186"/>
      <c r="J104" s="191"/>
      <c r="K104" s="187"/>
      <c r="L104" s="191"/>
      <c r="M104" s="193"/>
      <c r="N104" s="184"/>
      <c r="O104" s="194"/>
    </row>
    <row r="105" spans="1:15" x14ac:dyDescent="0.25">
      <c r="A105" s="200" t="s">
        <v>486</v>
      </c>
      <c r="B105" s="200"/>
      <c r="C105" s="200"/>
      <c r="D105" s="205">
        <f t="shared" ref="D105" si="24">D90+D103</f>
        <v>291749</v>
      </c>
      <c r="E105" s="200"/>
      <c r="F105" s="205">
        <f t="shared" ref="F105:H105" si="25">F90+F103</f>
        <v>231249</v>
      </c>
      <c r="G105" s="201"/>
      <c r="H105" s="205">
        <f t="shared" si="25"/>
        <v>393348</v>
      </c>
      <c r="I105" s="202"/>
      <c r="J105" s="205">
        <f t="shared" ref="J105" si="26">J90+J103</f>
        <v>390857</v>
      </c>
      <c r="K105" s="203"/>
      <c r="L105" s="205">
        <f t="shared" ref="L105" si="27">L90+L103</f>
        <v>388839</v>
      </c>
      <c r="M105" s="204"/>
      <c r="N105" s="205">
        <f t="shared" ref="N105" si="28">N90+N103</f>
        <v>387350</v>
      </c>
      <c r="O105" s="206"/>
    </row>
    <row r="106" spans="1:15" x14ac:dyDescent="0.25">
      <c r="A106" s="252" t="s">
        <v>487</v>
      </c>
      <c r="B106" s="252"/>
      <c r="C106" s="252"/>
      <c r="D106" s="252"/>
      <c r="E106" s="252"/>
      <c r="F106" s="252" t="s">
        <v>499</v>
      </c>
      <c r="G106" s="253"/>
      <c r="H106" s="252"/>
      <c r="I106" s="254"/>
      <c r="J106" s="252"/>
      <c r="K106" s="251"/>
      <c r="L106" s="252"/>
      <c r="M106" s="222"/>
      <c r="N106" s="213"/>
      <c r="O106" s="223"/>
    </row>
    <row r="107" spans="1:15" ht="20.25" x14ac:dyDescent="0.3">
      <c r="A107" s="195"/>
      <c r="B107" s="195"/>
      <c r="C107" s="195"/>
      <c r="D107" s="195"/>
      <c r="E107" s="195"/>
      <c r="F107" s="434" t="s">
        <v>500</v>
      </c>
      <c r="G107" s="434"/>
      <c r="H107" s="434"/>
      <c r="I107" s="434"/>
      <c r="J107" s="434"/>
      <c r="K107" s="434"/>
      <c r="L107" s="434"/>
      <c r="M107" s="434"/>
      <c r="N107" s="434"/>
      <c r="O107" s="434"/>
    </row>
    <row r="108" spans="1:15" x14ac:dyDescent="0.25">
      <c r="A108" s="182"/>
      <c r="B108" s="182" t="s">
        <v>512</v>
      </c>
      <c r="C108" s="182"/>
      <c r="D108" s="182" t="s">
        <v>470</v>
      </c>
      <c r="E108" s="182"/>
      <c r="F108" s="184" t="s">
        <v>471</v>
      </c>
      <c r="G108" s="185"/>
      <c r="H108" s="184" t="s">
        <v>472</v>
      </c>
      <c r="I108" s="186"/>
      <c r="J108" s="184" t="s">
        <v>473</v>
      </c>
      <c r="K108" s="187"/>
      <c r="L108" s="184" t="s">
        <v>474</v>
      </c>
      <c r="M108" s="188"/>
      <c r="N108" s="189" t="s">
        <v>475</v>
      </c>
      <c r="O108" s="248"/>
    </row>
    <row r="109" spans="1:15" x14ac:dyDescent="0.25">
      <c r="A109" s="182"/>
      <c r="B109" s="191" t="s">
        <v>513</v>
      </c>
      <c r="C109" s="191"/>
      <c r="D109" s="192" t="s">
        <v>511</v>
      </c>
      <c r="E109" s="192"/>
      <c r="F109" s="191" t="s">
        <v>477</v>
      </c>
      <c r="G109" s="185"/>
      <c r="H109" s="191" t="s">
        <v>477</v>
      </c>
      <c r="I109" s="186"/>
      <c r="J109" s="184" t="s">
        <v>477</v>
      </c>
      <c r="K109" s="187"/>
      <c r="L109" s="184" t="s">
        <v>477</v>
      </c>
      <c r="M109" s="193"/>
      <c r="N109" s="184" t="s">
        <v>477</v>
      </c>
      <c r="O109" s="248"/>
    </row>
    <row r="110" spans="1:15" x14ac:dyDescent="0.25">
      <c r="A110" s="200" t="s">
        <v>478</v>
      </c>
      <c r="B110" s="200">
        <f>D124</f>
        <v>10000</v>
      </c>
      <c r="C110" s="200"/>
      <c r="D110" s="200">
        <f>F124</f>
        <v>0</v>
      </c>
      <c r="E110" s="200"/>
      <c r="F110" s="200">
        <f>H124</f>
        <v>22153</v>
      </c>
      <c r="G110" s="182"/>
      <c r="H110" s="200">
        <f>J124</f>
        <v>22071</v>
      </c>
      <c r="I110" s="203"/>
      <c r="J110" s="200">
        <f>L124</f>
        <v>23977</v>
      </c>
      <c r="K110" s="203"/>
      <c r="L110" s="200">
        <f>N124</f>
        <v>23796</v>
      </c>
      <c r="M110" s="204"/>
      <c r="N110" s="205">
        <v>23677</v>
      </c>
      <c r="O110" s="248"/>
    </row>
    <row r="111" spans="1:15" x14ac:dyDescent="0.25">
      <c r="A111" s="207" t="s">
        <v>332</v>
      </c>
      <c r="B111" s="207"/>
      <c r="C111" s="207"/>
      <c r="D111" s="207"/>
      <c r="E111" s="207"/>
      <c r="F111" s="207"/>
      <c r="G111" s="182"/>
      <c r="H111" s="207"/>
      <c r="I111" s="187"/>
      <c r="J111" s="207"/>
      <c r="K111" s="187"/>
      <c r="L111" s="207"/>
      <c r="M111" s="193"/>
      <c r="N111" s="184"/>
      <c r="O111" s="248"/>
    </row>
    <row r="112" spans="1:15" x14ac:dyDescent="0.25">
      <c r="A112" s="209" t="s">
        <v>333</v>
      </c>
      <c r="B112" s="209">
        <v>0</v>
      </c>
      <c r="C112" s="209"/>
      <c r="D112" s="209">
        <f>'[1]General Account Detail'!C248</f>
        <v>10000</v>
      </c>
      <c r="E112" s="209"/>
      <c r="F112" s="209">
        <v>0</v>
      </c>
      <c r="G112" s="182"/>
      <c r="H112" s="209"/>
      <c r="I112" s="187"/>
      <c r="J112" s="209" t="s">
        <v>468</v>
      </c>
      <c r="K112" s="187"/>
      <c r="L112" s="209" t="s">
        <v>468</v>
      </c>
      <c r="M112" s="193"/>
      <c r="N112" s="184">
        <v>0</v>
      </c>
      <c r="O112" s="248"/>
    </row>
    <row r="113" spans="1:15" x14ac:dyDescent="0.25">
      <c r="A113" s="209" t="s">
        <v>479</v>
      </c>
      <c r="B113" s="209"/>
      <c r="C113" s="209"/>
      <c r="D113" s="209"/>
      <c r="E113" s="209"/>
      <c r="F113" s="209"/>
      <c r="G113" s="182"/>
      <c r="H113" s="209"/>
      <c r="I113" s="187"/>
      <c r="J113" s="209"/>
      <c r="K113" s="187"/>
      <c r="L113" s="209"/>
      <c r="M113" s="193"/>
      <c r="N113" s="184"/>
      <c r="O113" s="248"/>
    </row>
    <row r="114" spans="1:15" x14ac:dyDescent="0.25">
      <c r="A114" s="209" t="s">
        <v>480</v>
      </c>
      <c r="B114" s="209"/>
      <c r="C114" s="209"/>
      <c r="D114" s="209">
        <v>0</v>
      </c>
      <c r="E114" s="209"/>
      <c r="F114" s="209"/>
      <c r="G114" s="182"/>
      <c r="H114" s="209">
        <v>82</v>
      </c>
      <c r="I114" s="187"/>
      <c r="J114" s="209">
        <v>286</v>
      </c>
      <c r="K114" s="187"/>
      <c r="L114" s="209">
        <v>181</v>
      </c>
      <c r="M114" s="193"/>
      <c r="N114" s="184">
        <v>119</v>
      </c>
      <c r="O114" s="190"/>
    </row>
    <row r="115" spans="1:15" x14ac:dyDescent="0.25">
      <c r="A115" s="207" t="s">
        <v>323</v>
      </c>
      <c r="B115" s="214">
        <f>SUM(B112:B114)</f>
        <v>0</v>
      </c>
      <c r="C115" s="214"/>
      <c r="D115" s="214">
        <f>SUM(D112:D114)</f>
        <v>10000</v>
      </c>
      <c r="E115" s="207"/>
      <c r="F115" s="214">
        <f>SUM(F112:F114)</f>
        <v>0</v>
      </c>
      <c r="G115" s="182"/>
      <c r="H115" s="214">
        <f>SUM(H112:H114)</f>
        <v>82</v>
      </c>
      <c r="I115" s="187"/>
      <c r="J115" s="214">
        <f>SUM(J112:J114)</f>
        <v>286</v>
      </c>
      <c r="K115" s="187"/>
      <c r="L115" s="214">
        <f>SUM(L112:L114)</f>
        <v>181</v>
      </c>
      <c r="M115" s="193"/>
      <c r="N115" s="218">
        <f t="shared" ref="N115" si="29">SUM(N112:N114)</f>
        <v>119</v>
      </c>
      <c r="O115" s="190"/>
    </row>
    <row r="116" spans="1:15" x14ac:dyDescent="0.25">
      <c r="A116" s="191"/>
      <c r="B116" s="191"/>
      <c r="C116" s="191"/>
      <c r="D116" s="191"/>
      <c r="E116" s="191"/>
      <c r="F116" s="191"/>
      <c r="G116" s="182"/>
      <c r="H116" s="191"/>
      <c r="I116" s="187"/>
      <c r="J116" s="191"/>
      <c r="K116" s="187"/>
      <c r="L116" s="191"/>
      <c r="M116" s="193"/>
      <c r="N116" s="184"/>
      <c r="O116" s="190"/>
    </row>
    <row r="117" spans="1:15" x14ac:dyDescent="0.25">
      <c r="A117" s="207" t="s">
        <v>324</v>
      </c>
      <c r="B117" s="207"/>
      <c r="C117" s="207"/>
      <c r="D117" s="207"/>
      <c r="E117" s="207"/>
      <c r="F117" s="207">
        <v>82</v>
      </c>
      <c r="G117" s="182"/>
      <c r="H117" s="207">
        <v>0</v>
      </c>
      <c r="I117" s="187"/>
      <c r="J117" s="207">
        <v>2192</v>
      </c>
      <c r="K117" s="187"/>
      <c r="L117" s="207"/>
      <c r="M117" s="193"/>
      <c r="N117" s="184">
        <v>0</v>
      </c>
      <c r="O117" s="190"/>
    </row>
    <row r="118" spans="1:15" x14ac:dyDescent="0.25">
      <c r="A118" s="207"/>
      <c r="B118" s="207"/>
      <c r="C118" s="207"/>
      <c r="D118" s="207"/>
      <c r="E118" s="207"/>
      <c r="F118" s="191">
        <v>22071</v>
      </c>
      <c r="G118" s="182">
        <v>1</v>
      </c>
      <c r="H118" s="207"/>
      <c r="I118" s="187"/>
      <c r="J118" s="207"/>
      <c r="K118" s="187"/>
      <c r="L118" s="207"/>
      <c r="M118" s="193"/>
      <c r="N118" s="184"/>
      <c r="O118" s="190"/>
    </row>
    <row r="119" spans="1:15" x14ac:dyDescent="0.25">
      <c r="A119" s="207"/>
      <c r="B119" s="207"/>
      <c r="C119" s="207"/>
      <c r="D119" s="207"/>
      <c r="E119" s="207"/>
      <c r="F119" s="207"/>
      <c r="G119" s="182"/>
      <c r="H119" s="207"/>
      <c r="I119" s="187"/>
      <c r="J119" s="207"/>
      <c r="K119" s="187"/>
      <c r="L119" s="207"/>
      <c r="M119" s="193"/>
      <c r="N119" s="184"/>
      <c r="O119" s="190"/>
    </row>
    <row r="120" spans="1:15" x14ac:dyDescent="0.25">
      <c r="A120" s="207" t="s">
        <v>334</v>
      </c>
      <c r="B120" s="283">
        <f>SUM(B117:B119)</f>
        <v>0</v>
      </c>
      <c r="C120" s="283"/>
      <c r="D120" s="283">
        <f>SUM(D117:D119)</f>
        <v>0</v>
      </c>
      <c r="E120" s="191"/>
      <c r="F120" s="283">
        <f>SUM(F117:F119)</f>
        <v>22153</v>
      </c>
      <c r="H120" s="191"/>
      <c r="I120" s="187"/>
      <c r="J120" s="191"/>
      <c r="K120" s="187"/>
      <c r="L120" s="191"/>
      <c r="M120" s="193"/>
      <c r="N120" s="184"/>
      <c r="O120" s="190"/>
    </row>
    <row r="121" spans="1:15" x14ac:dyDescent="0.25">
      <c r="A121" s="207"/>
      <c r="B121" s="191"/>
      <c r="C121" s="191"/>
      <c r="D121" s="191"/>
      <c r="E121" s="191"/>
      <c r="F121" s="191"/>
      <c r="G121" s="182"/>
      <c r="H121" s="191"/>
      <c r="I121" s="187"/>
      <c r="J121" s="191"/>
      <c r="K121" s="187"/>
      <c r="L121" s="191"/>
      <c r="M121" s="193"/>
      <c r="N121" s="184"/>
      <c r="O121" s="190"/>
    </row>
    <row r="122" spans="1:15" x14ac:dyDescent="0.25">
      <c r="A122" s="207" t="s">
        <v>485</v>
      </c>
      <c r="B122" s="184">
        <f>B115-B117-B118</f>
        <v>0</v>
      </c>
      <c r="C122" s="184"/>
      <c r="D122" s="184">
        <f>D115-D117-D118</f>
        <v>10000</v>
      </c>
      <c r="E122" s="207"/>
      <c r="F122" s="184">
        <f>F115-F117-F118</f>
        <v>-22153</v>
      </c>
      <c r="G122" s="182"/>
      <c r="H122" s="184">
        <f t="shared" ref="H122" si="30">H115-H117</f>
        <v>82</v>
      </c>
      <c r="I122" s="187"/>
      <c r="J122" s="184">
        <f t="shared" ref="J122:L122" si="31">J115-J117</f>
        <v>-1906</v>
      </c>
      <c r="K122" s="187"/>
      <c r="L122" s="184">
        <f t="shared" si="31"/>
        <v>181</v>
      </c>
      <c r="M122" s="193"/>
      <c r="N122" s="184">
        <f t="shared" ref="N122" si="32">N115-N117</f>
        <v>119</v>
      </c>
      <c r="O122" s="190"/>
    </row>
    <row r="123" spans="1:15" x14ac:dyDescent="0.25">
      <c r="A123" s="191"/>
      <c r="B123" s="191"/>
      <c r="C123" s="191"/>
      <c r="D123" s="191"/>
      <c r="E123" s="191"/>
      <c r="F123" s="191"/>
      <c r="G123" s="182"/>
      <c r="H123" s="191"/>
      <c r="I123" s="187"/>
      <c r="J123" s="191"/>
      <c r="K123" s="187"/>
      <c r="L123" s="191"/>
      <c r="M123" s="193"/>
      <c r="N123" s="184"/>
      <c r="O123" s="190"/>
    </row>
    <row r="124" spans="1:15" x14ac:dyDescent="0.25">
      <c r="A124" s="200" t="s">
        <v>486</v>
      </c>
      <c r="B124" s="200">
        <f>B110+B122</f>
        <v>10000</v>
      </c>
      <c r="C124" s="200"/>
      <c r="D124" s="200">
        <f>D110+D122</f>
        <v>10000</v>
      </c>
      <c r="E124" s="200"/>
      <c r="F124" s="205">
        <f t="shared" ref="F124" si="33">F110+F122</f>
        <v>0</v>
      </c>
      <c r="G124" s="182"/>
      <c r="H124" s="205">
        <f t="shared" ref="H124" si="34">H110+H122</f>
        <v>22153</v>
      </c>
      <c r="I124" s="203"/>
      <c r="J124" s="205">
        <f t="shared" ref="J124:L124" si="35">J110+J122</f>
        <v>22071</v>
      </c>
      <c r="K124" s="203"/>
      <c r="L124" s="205">
        <f t="shared" si="35"/>
        <v>23977</v>
      </c>
      <c r="M124" s="204"/>
      <c r="N124" s="205">
        <f t="shared" ref="N124" si="36">N110+N122</f>
        <v>23796</v>
      </c>
      <c r="O124" s="190"/>
    </row>
    <row r="125" spans="1:15" x14ac:dyDescent="0.25">
      <c r="A125" s="252" t="s">
        <v>487</v>
      </c>
      <c r="B125" s="252"/>
      <c r="C125" s="252"/>
      <c r="D125" s="252"/>
      <c r="E125" s="252"/>
      <c r="F125" s="191" t="s">
        <v>515</v>
      </c>
      <c r="G125" s="245"/>
      <c r="H125" s="252"/>
      <c r="I125" s="251"/>
      <c r="J125" s="252"/>
      <c r="K125" s="251"/>
      <c r="L125" s="252"/>
      <c r="M125" s="222"/>
      <c r="N125" s="213"/>
      <c r="O125" s="259"/>
    </row>
    <row r="126" spans="1:15" ht="20.25" x14ac:dyDescent="0.3">
      <c r="A126" s="182"/>
      <c r="B126" s="182"/>
      <c r="C126" s="182"/>
      <c r="D126" s="182"/>
      <c r="E126" s="182"/>
      <c r="F126" s="434" t="s">
        <v>418</v>
      </c>
      <c r="G126" s="434"/>
      <c r="H126" s="434"/>
      <c r="I126" s="434"/>
      <c r="J126" s="434"/>
      <c r="K126" s="434"/>
      <c r="L126" s="434"/>
      <c r="M126" s="434"/>
      <c r="N126" s="434"/>
      <c r="O126" s="434"/>
    </row>
    <row r="127" spans="1:15" x14ac:dyDescent="0.25">
      <c r="A127" s="195"/>
      <c r="B127" s="182" t="s">
        <v>512</v>
      </c>
      <c r="C127" s="195"/>
      <c r="D127" s="182" t="s">
        <v>470</v>
      </c>
      <c r="E127" s="182"/>
      <c r="F127" s="184" t="s">
        <v>471</v>
      </c>
      <c r="G127" s="185"/>
      <c r="H127" s="184" t="s">
        <v>472</v>
      </c>
      <c r="I127" s="186"/>
      <c r="J127" s="184" t="s">
        <v>473</v>
      </c>
      <c r="K127" s="187"/>
      <c r="L127" s="184" t="s">
        <v>474</v>
      </c>
      <c r="M127" s="188"/>
      <c r="N127" s="189" t="s">
        <v>475</v>
      </c>
      <c r="O127" s="190"/>
    </row>
    <row r="128" spans="1:15" x14ac:dyDescent="0.25">
      <c r="A128" s="182"/>
      <c r="B128" s="191" t="s">
        <v>513</v>
      </c>
      <c r="C128" s="182"/>
      <c r="D128" s="192" t="s">
        <v>511</v>
      </c>
      <c r="E128" s="192"/>
      <c r="F128" s="191" t="s">
        <v>476</v>
      </c>
      <c r="G128" s="185"/>
      <c r="H128" s="191" t="s">
        <v>477</v>
      </c>
      <c r="I128" s="186"/>
      <c r="J128" s="184" t="s">
        <v>477</v>
      </c>
      <c r="K128" s="187"/>
      <c r="L128" s="184" t="s">
        <v>477</v>
      </c>
      <c r="M128" s="193"/>
      <c r="N128" s="184" t="s">
        <v>477</v>
      </c>
      <c r="O128" s="190"/>
    </row>
    <row r="129" spans="1:15" x14ac:dyDescent="0.25">
      <c r="A129" s="200" t="s">
        <v>478</v>
      </c>
      <c r="B129" s="200">
        <f>D140</f>
        <v>12090</v>
      </c>
      <c r="C129" s="200"/>
      <c r="D129" s="200">
        <f>F140</f>
        <v>6290</v>
      </c>
      <c r="E129" s="200"/>
      <c r="F129" s="200">
        <f>H140</f>
        <v>2072</v>
      </c>
      <c r="G129" s="201"/>
      <c r="H129" s="200">
        <f>J140</f>
        <v>3773</v>
      </c>
      <c r="I129" s="202"/>
      <c r="J129" s="200">
        <f>L140</f>
        <v>15943</v>
      </c>
      <c r="K129" s="203"/>
      <c r="L129" s="200">
        <f>N140</f>
        <v>15824</v>
      </c>
      <c r="M129" s="204"/>
      <c r="N129" s="205">
        <v>10769</v>
      </c>
      <c r="O129" s="190"/>
    </row>
    <row r="130" spans="1:15" x14ac:dyDescent="0.25">
      <c r="A130" s="207" t="s">
        <v>332</v>
      </c>
      <c r="B130" s="207"/>
      <c r="C130" s="207"/>
      <c r="D130" s="207"/>
      <c r="E130" s="207"/>
      <c r="F130" s="207"/>
      <c r="G130" s="208"/>
      <c r="H130" s="207"/>
      <c r="I130" s="186"/>
      <c r="J130" s="207"/>
      <c r="K130" s="187"/>
      <c r="L130" s="207"/>
      <c r="M130" s="193"/>
      <c r="N130" s="184"/>
      <c r="O130" s="190"/>
    </row>
    <row r="131" spans="1:15" x14ac:dyDescent="0.25">
      <c r="A131" s="209" t="s">
        <v>333</v>
      </c>
      <c r="B131" s="209">
        <v>0</v>
      </c>
      <c r="C131" s="209"/>
      <c r="D131" s="209">
        <v>5800</v>
      </c>
      <c r="E131" s="209"/>
      <c r="F131" s="210">
        <v>2500</v>
      </c>
      <c r="G131" s="211"/>
      <c r="H131" s="209"/>
      <c r="I131" s="186"/>
      <c r="J131" s="209">
        <v>0</v>
      </c>
      <c r="K131" s="187"/>
      <c r="L131" s="209">
        <v>0</v>
      </c>
      <c r="M131" s="193"/>
      <c r="N131" s="184">
        <v>5000</v>
      </c>
      <c r="O131" s="190"/>
    </row>
    <row r="132" spans="1:15" x14ac:dyDescent="0.25">
      <c r="A132" s="209" t="s">
        <v>479</v>
      </c>
      <c r="B132" s="209"/>
      <c r="C132" s="209"/>
      <c r="D132" s="209"/>
      <c r="E132" s="209"/>
      <c r="F132" s="209">
        <v>1718</v>
      </c>
      <c r="G132" s="211"/>
      <c r="H132" s="209"/>
      <c r="I132" s="186"/>
      <c r="J132" s="209"/>
      <c r="K132" s="187"/>
      <c r="L132" s="209"/>
      <c r="M132" s="193"/>
      <c r="N132" s="184"/>
      <c r="O132" s="190"/>
    </row>
    <row r="133" spans="1:15" x14ac:dyDescent="0.25">
      <c r="A133" s="209" t="s">
        <v>480</v>
      </c>
      <c r="B133" s="209" t="s">
        <v>468</v>
      </c>
      <c r="C133" s="209"/>
      <c r="D133" s="209" t="s">
        <v>468</v>
      </c>
      <c r="E133" s="209"/>
      <c r="F133" s="209" t="s">
        <v>468</v>
      </c>
      <c r="G133" s="211"/>
      <c r="H133" s="209">
        <v>3</v>
      </c>
      <c r="I133" s="186"/>
      <c r="J133" s="209">
        <v>110</v>
      </c>
      <c r="K133" s="187"/>
      <c r="L133" s="209">
        <v>119</v>
      </c>
      <c r="M133" s="193"/>
      <c r="N133" s="184">
        <v>55</v>
      </c>
      <c r="O133" s="190"/>
    </row>
    <row r="134" spans="1:15" x14ac:dyDescent="0.25">
      <c r="A134" s="207" t="s">
        <v>323</v>
      </c>
      <c r="B134" s="214">
        <f>SUM(B131:B133)</f>
        <v>0</v>
      </c>
      <c r="C134" s="214"/>
      <c r="D134" s="214">
        <f>SUM(D131:D133)</f>
        <v>5800</v>
      </c>
      <c r="E134" s="207"/>
      <c r="F134" s="214">
        <f>SUM(F131:F133)</f>
        <v>4218</v>
      </c>
      <c r="G134" s="208"/>
      <c r="H134" s="214">
        <f>SUM(H131:H133)</f>
        <v>3</v>
      </c>
      <c r="I134" s="186"/>
      <c r="J134" s="214">
        <f>SUM(J131:J133)</f>
        <v>110</v>
      </c>
      <c r="K134" s="187"/>
      <c r="L134" s="214">
        <f>SUM(L131:L133)</f>
        <v>119</v>
      </c>
      <c r="M134" s="193"/>
      <c r="N134" s="218">
        <f t="shared" ref="N134" si="37">SUM(N131:N133)</f>
        <v>5055</v>
      </c>
      <c r="O134" s="190"/>
    </row>
    <row r="135" spans="1:15" x14ac:dyDescent="0.25">
      <c r="A135" s="191"/>
      <c r="B135" s="191"/>
      <c r="C135" s="191"/>
      <c r="D135" s="191"/>
      <c r="E135" s="191"/>
      <c r="F135" s="191"/>
      <c r="G135" s="185"/>
      <c r="H135" s="191"/>
      <c r="I135" s="186"/>
      <c r="J135" s="191"/>
      <c r="K135" s="187"/>
      <c r="L135" s="191"/>
      <c r="M135" s="193"/>
      <c r="N135" s="184"/>
      <c r="O135" s="190"/>
    </row>
    <row r="136" spans="1:15" x14ac:dyDescent="0.25">
      <c r="A136" s="207" t="s">
        <v>324</v>
      </c>
      <c r="B136" s="207">
        <v>0</v>
      </c>
      <c r="C136" s="207"/>
      <c r="D136" s="207">
        <v>0</v>
      </c>
      <c r="E136" s="207"/>
      <c r="F136" s="207"/>
      <c r="G136" s="208"/>
      <c r="H136" s="238">
        <v>1704</v>
      </c>
      <c r="I136" s="186" t="s">
        <v>468</v>
      </c>
      <c r="J136" s="207">
        <v>12280</v>
      </c>
      <c r="K136" s="187"/>
      <c r="L136" s="207"/>
      <c r="M136" s="193"/>
      <c r="N136" s="184">
        <v>0</v>
      </c>
      <c r="O136" s="190"/>
    </row>
    <row r="137" spans="1:15" x14ac:dyDescent="0.25">
      <c r="A137" s="191"/>
      <c r="B137" s="191"/>
      <c r="C137" s="191"/>
      <c r="D137" s="191"/>
      <c r="E137" s="191"/>
      <c r="F137" s="191"/>
      <c r="G137" s="185"/>
      <c r="H137" s="191"/>
      <c r="I137" s="186"/>
      <c r="J137" s="191"/>
      <c r="K137" s="187"/>
      <c r="L137" s="191"/>
      <c r="M137" s="193"/>
      <c r="N137" s="184"/>
      <c r="O137" s="190"/>
    </row>
    <row r="138" spans="1:15" x14ac:dyDescent="0.25">
      <c r="A138" s="207" t="s">
        <v>485</v>
      </c>
      <c r="B138" s="184">
        <f t="shared" ref="B138" si="38">B134-B136</f>
        <v>0</v>
      </c>
      <c r="C138" s="184"/>
      <c r="D138" s="184">
        <f t="shared" ref="D138" si="39">D134-D136</f>
        <v>5800</v>
      </c>
      <c r="E138" s="207"/>
      <c r="F138" s="184">
        <f t="shared" ref="F138:H138" si="40">F134-F136</f>
        <v>4218</v>
      </c>
      <c r="G138" s="208"/>
      <c r="H138" s="184">
        <f t="shared" si="40"/>
        <v>-1701</v>
      </c>
      <c r="I138" s="186"/>
      <c r="J138" s="184">
        <f t="shared" ref="J138" si="41">J134-J136</f>
        <v>-12170</v>
      </c>
      <c r="K138" s="187"/>
      <c r="L138" s="184">
        <f t="shared" ref="L138" si="42">L134-L136</f>
        <v>119</v>
      </c>
      <c r="M138" s="193"/>
      <c r="N138" s="184">
        <f t="shared" ref="N138" si="43">N134-N136</f>
        <v>5055</v>
      </c>
      <c r="O138" s="190"/>
    </row>
    <row r="139" spans="1:15" x14ac:dyDescent="0.25">
      <c r="A139" s="191"/>
      <c r="B139" s="191"/>
      <c r="C139" s="191"/>
      <c r="D139" s="191"/>
      <c r="E139" s="191"/>
      <c r="F139" s="191"/>
      <c r="G139" s="185"/>
      <c r="H139" s="191"/>
      <c r="I139" s="186"/>
      <c r="J139" s="191"/>
      <c r="K139" s="187"/>
      <c r="L139" s="191"/>
      <c r="M139" s="193"/>
      <c r="N139" s="184"/>
      <c r="O139" s="190"/>
    </row>
    <row r="140" spans="1:15" x14ac:dyDescent="0.25">
      <c r="A140" s="200" t="s">
        <v>486</v>
      </c>
      <c r="B140" s="205">
        <f t="shared" ref="B140" si="44">B129+B138</f>
        <v>12090</v>
      </c>
      <c r="C140" s="205"/>
      <c r="D140" s="205">
        <f t="shared" ref="D140" si="45">D129+D138</f>
        <v>12090</v>
      </c>
      <c r="E140" s="200"/>
      <c r="F140" s="205">
        <f t="shared" ref="F140:H140" si="46">F129+F138</f>
        <v>6290</v>
      </c>
      <c r="G140" s="201"/>
      <c r="H140" s="205">
        <f t="shared" si="46"/>
        <v>2072</v>
      </c>
      <c r="I140" s="202"/>
      <c r="J140" s="205">
        <f t="shared" ref="J140" si="47">J129+J138</f>
        <v>3773</v>
      </c>
      <c r="K140" s="203"/>
      <c r="L140" s="205">
        <f t="shared" ref="L140" si="48">L129+L138</f>
        <v>15943</v>
      </c>
      <c r="M140" s="204"/>
      <c r="N140" s="205">
        <f t="shared" ref="N140" si="49">N129+N138</f>
        <v>15824</v>
      </c>
      <c r="O140" s="190"/>
    </row>
    <row r="141" spans="1:15" x14ac:dyDescent="0.25">
      <c r="A141" s="252" t="s">
        <v>487</v>
      </c>
      <c r="B141" s="252"/>
      <c r="C141" s="252"/>
      <c r="D141" s="252"/>
      <c r="E141" s="252"/>
      <c r="F141" s="252"/>
      <c r="G141" s="253"/>
      <c r="H141" s="252"/>
      <c r="I141" s="254"/>
      <c r="J141" s="252"/>
      <c r="K141" s="251"/>
      <c r="L141" s="252"/>
      <c r="M141" s="222"/>
      <c r="N141" s="213"/>
      <c r="O141" s="259"/>
    </row>
    <row r="142" spans="1:15" x14ac:dyDescent="0.25">
      <c r="A142" s="182"/>
      <c r="B142" s="182"/>
      <c r="C142" s="182"/>
      <c r="D142" s="182"/>
      <c r="E142" s="182"/>
      <c r="F142" s="191"/>
      <c r="G142" s="182"/>
      <c r="H142" s="182"/>
      <c r="I142" s="182"/>
      <c r="J142" s="182"/>
      <c r="K142" s="182"/>
      <c r="L142" s="182"/>
      <c r="M142" s="182"/>
      <c r="N142" s="182"/>
      <c r="O142" s="190"/>
    </row>
    <row r="143" spans="1:15" ht="20.25" x14ac:dyDescent="0.3">
      <c r="A143" s="182"/>
      <c r="B143" s="182"/>
      <c r="C143" s="182"/>
      <c r="D143" s="182"/>
      <c r="E143" s="182"/>
      <c r="F143" s="435" t="s">
        <v>501</v>
      </c>
      <c r="G143" s="435"/>
      <c r="H143" s="435"/>
      <c r="I143" s="435"/>
      <c r="J143" s="435"/>
      <c r="K143" s="435"/>
      <c r="L143" s="435"/>
      <c r="M143" s="435"/>
      <c r="N143" s="435"/>
      <c r="O143" s="435"/>
    </row>
    <row r="144" spans="1:15" x14ac:dyDescent="0.25">
      <c r="A144" s="182"/>
      <c r="B144" s="182" t="s">
        <v>512</v>
      </c>
      <c r="C144" s="182"/>
      <c r="D144" s="182" t="s">
        <v>470</v>
      </c>
      <c r="E144" s="182"/>
      <c r="F144" s="184" t="s">
        <v>471</v>
      </c>
      <c r="G144" s="185"/>
      <c r="H144" s="184" t="s">
        <v>472</v>
      </c>
      <c r="I144" s="186"/>
      <c r="J144" s="184" t="s">
        <v>473</v>
      </c>
      <c r="K144" s="187"/>
      <c r="L144" s="184" t="s">
        <v>474</v>
      </c>
      <c r="M144" s="188"/>
      <c r="N144" s="189" t="s">
        <v>475</v>
      </c>
      <c r="O144" s="190"/>
    </row>
    <row r="145" spans="1:15" x14ac:dyDescent="0.25">
      <c r="A145" s="182"/>
      <c r="B145" s="191" t="s">
        <v>513</v>
      </c>
      <c r="C145" s="182"/>
      <c r="D145" s="192" t="s">
        <v>511</v>
      </c>
      <c r="E145" s="192"/>
      <c r="F145" s="191" t="s">
        <v>477</v>
      </c>
      <c r="G145" s="185"/>
      <c r="H145" s="191" t="s">
        <v>477</v>
      </c>
      <c r="I145" s="186"/>
      <c r="J145" s="184" t="s">
        <v>477</v>
      </c>
      <c r="K145" s="187"/>
      <c r="L145" s="184" t="s">
        <v>477</v>
      </c>
      <c r="M145" s="193"/>
      <c r="N145" s="184" t="s">
        <v>477</v>
      </c>
      <c r="O145" s="194"/>
    </row>
    <row r="146" spans="1:15" x14ac:dyDescent="0.25">
      <c r="A146" s="200" t="s">
        <v>478</v>
      </c>
      <c r="B146" s="200">
        <f>D157</f>
        <v>126283</v>
      </c>
      <c r="C146" s="200"/>
      <c r="D146" s="200">
        <f>F157</f>
        <v>126283</v>
      </c>
      <c r="E146" s="200"/>
      <c r="F146" s="200">
        <f>H157</f>
        <v>134798</v>
      </c>
      <c r="G146" s="182"/>
      <c r="H146" s="200">
        <f>J157</f>
        <v>154013</v>
      </c>
      <c r="I146" s="203"/>
      <c r="J146" s="200">
        <f>L157</f>
        <v>158990</v>
      </c>
      <c r="K146" s="203"/>
      <c r="L146" s="200">
        <f>N157</f>
        <v>80879</v>
      </c>
      <c r="M146" s="204"/>
      <c r="N146" s="205">
        <v>44203</v>
      </c>
      <c r="O146" s="206"/>
    </row>
    <row r="147" spans="1:15" x14ac:dyDescent="0.25">
      <c r="A147" s="207" t="s">
        <v>332</v>
      </c>
      <c r="B147" s="207"/>
      <c r="C147" s="207"/>
      <c r="D147" s="207"/>
      <c r="E147" s="207"/>
      <c r="F147" s="191"/>
      <c r="G147" s="182"/>
      <c r="H147" s="207"/>
      <c r="I147" s="187"/>
      <c r="J147" s="207"/>
      <c r="K147" s="187"/>
      <c r="L147" s="207"/>
      <c r="M147" s="193"/>
      <c r="N147" s="184"/>
      <c r="O147" s="194"/>
    </row>
    <row r="148" spans="1:15" x14ac:dyDescent="0.25">
      <c r="A148" s="209" t="s">
        <v>333</v>
      </c>
      <c r="B148" s="209">
        <v>0</v>
      </c>
      <c r="C148" s="209"/>
      <c r="D148" s="209"/>
      <c r="E148" s="209"/>
      <c r="F148" s="191">
        <v>0</v>
      </c>
      <c r="G148" s="182"/>
      <c r="H148" s="209"/>
      <c r="I148" s="187"/>
      <c r="J148" s="209" t="s">
        <v>468</v>
      </c>
      <c r="K148" s="187"/>
      <c r="L148" s="209">
        <v>10000</v>
      </c>
      <c r="M148" s="193"/>
      <c r="N148" s="184">
        <v>10000</v>
      </c>
      <c r="O148" s="194"/>
    </row>
    <row r="149" spans="1:15" x14ac:dyDescent="0.25">
      <c r="A149" s="209" t="s">
        <v>479</v>
      </c>
      <c r="B149" s="209"/>
      <c r="C149" s="209"/>
      <c r="D149" s="209"/>
      <c r="E149" s="209"/>
      <c r="F149" s="191"/>
      <c r="G149" s="182"/>
      <c r="H149" s="209">
        <v>0</v>
      </c>
      <c r="I149" s="187"/>
      <c r="J149" s="209" t="s">
        <v>468</v>
      </c>
      <c r="K149" s="182"/>
      <c r="L149" s="209">
        <v>75000</v>
      </c>
      <c r="M149" s="194">
        <v>3</v>
      </c>
      <c r="N149" s="260">
        <v>40479</v>
      </c>
      <c r="O149" s="194">
        <v>1</v>
      </c>
    </row>
    <row r="150" spans="1:15" x14ac:dyDescent="0.25">
      <c r="A150" s="209" t="s">
        <v>480</v>
      </c>
      <c r="B150" s="209">
        <v>0</v>
      </c>
      <c r="C150" s="209"/>
      <c r="D150" s="209">
        <v>0</v>
      </c>
      <c r="E150" s="209"/>
      <c r="F150" s="191"/>
      <c r="G150" s="182"/>
      <c r="H150" s="209">
        <v>554</v>
      </c>
      <c r="I150" s="187"/>
      <c r="J150" s="209">
        <v>2098</v>
      </c>
      <c r="K150" s="182"/>
      <c r="L150" s="209">
        <v>186</v>
      </c>
      <c r="M150" s="193"/>
      <c r="N150" s="184">
        <v>82</v>
      </c>
      <c r="O150" s="194"/>
    </row>
    <row r="151" spans="1:15" x14ac:dyDescent="0.25">
      <c r="A151" s="207" t="s">
        <v>323</v>
      </c>
      <c r="B151" s="214">
        <f>SUM(B148:B150)</f>
        <v>0</v>
      </c>
      <c r="C151" s="207"/>
      <c r="D151" s="214">
        <f>SUM(D148:D150)</f>
        <v>0</v>
      </c>
      <c r="E151" s="207"/>
      <c r="F151" s="214">
        <f>SUM(F148:F150)</f>
        <v>0</v>
      </c>
      <c r="G151" s="182"/>
      <c r="H151" s="214">
        <f>SUM(H148:H150)</f>
        <v>554</v>
      </c>
      <c r="I151" s="187"/>
      <c r="J151" s="214">
        <f>SUM(J148:J150)</f>
        <v>2098</v>
      </c>
      <c r="K151" s="187"/>
      <c r="L151" s="214">
        <f>SUM(L148:L150)</f>
        <v>85186</v>
      </c>
      <c r="M151" s="193"/>
      <c r="N151" s="218">
        <f t="shared" ref="N151" si="50">SUM(N148:N150)</f>
        <v>50561</v>
      </c>
      <c r="O151" s="194"/>
    </row>
    <row r="152" spans="1:15" x14ac:dyDescent="0.25">
      <c r="A152" s="191"/>
      <c r="B152" s="191"/>
      <c r="C152" s="191"/>
      <c r="D152" s="191"/>
      <c r="E152" s="191"/>
      <c r="F152" s="191"/>
      <c r="G152" s="182"/>
      <c r="H152" s="191"/>
      <c r="I152" s="187"/>
      <c r="J152" s="191"/>
      <c r="K152" s="187"/>
      <c r="L152" s="191"/>
      <c r="M152" s="193"/>
      <c r="N152" s="184"/>
      <c r="O152" s="194"/>
    </row>
    <row r="153" spans="1:15" x14ac:dyDescent="0.25">
      <c r="A153" s="207" t="s">
        <v>324</v>
      </c>
      <c r="B153" s="207"/>
      <c r="C153" s="207"/>
      <c r="D153" s="207"/>
      <c r="E153" s="207"/>
      <c r="F153" s="191">
        <v>8515</v>
      </c>
      <c r="G153" s="182"/>
      <c r="H153" s="238">
        <v>19769</v>
      </c>
      <c r="I153" s="261">
        <v>4</v>
      </c>
      <c r="J153" s="207">
        <v>7075</v>
      </c>
      <c r="K153" s="187"/>
      <c r="L153" s="207">
        <v>7075</v>
      </c>
      <c r="M153" s="193"/>
      <c r="N153" s="237">
        <v>13885</v>
      </c>
      <c r="O153" s="262">
        <v>2</v>
      </c>
    </row>
    <row r="154" spans="1:15" x14ac:dyDescent="0.25">
      <c r="A154" s="191"/>
      <c r="B154" s="191"/>
      <c r="C154" s="191"/>
      <c r="D154" s="191"/>
      <c r="E154" s="191"/>
      <c r="F154" s="191"/>
      <c r="G154" s="182"/>
      <c r="H154" s="191"/>
      <c r="I154" s="187"/>
      <c r="J154" s="191"/>
      <c r="K154" s="187"/>
      <c r="L154" s="191"/>
      <c r="M154" s="193"/>
      <c r="N154" s="184"/>
      <c r="O154" s="194"/>
    </row>
    <row r="155" spans="1:15" x14ac:dyDescent="0.25">
      <c r="A155" s="207" t="s">
        <v>485</v>
      </c>
      <c r="B155" s="207">
        <f>B151-B153</f>
        <v>0</v>
      </c>
      <c r="C155" s="207"/>
      <c r="D155" s="207">
        <f>D151-D153</f>
        <v>0</v>
      </c>
      <c r="E155" s="207"/>
      <c r="F155" s="184">
        <f t="shared" ref="F155" si="51">F151-F153</f>
        <v>-8515</v>
      </c>
      <c r="G155" s="182"/>
      <c r="H155" s="184">
        <f t="shared" ref="H155" si="52">H151-H153</f>
        <v>-19215</v>
      </c>
      <c r="I155" s="187"/>
      <c r="J155" s="184">
        <f t="shared" ref="J155:L155" si="53">J151-J153</f>
        <v>-4977</v>
      </c>
      <c r="K155" s="187"/>
      <c r="L155" s="184">
        <f t="shared" si="53"/>
        <v>78111</v>
      </c>
      <c r="M155" s="193"/>
      <c r="N155" s="184">
        <f t="shared" ref="N155" si="54">N151-N153</f>
        <v>36676</v>
      </c>
      <c r="O155" s="194"/>
    </row>
    <row r="156" spans="1:15" x14ac:dyDescent="0.25">
      <c r="A156" s="191"/>
      <c r="B156" s="191"/>
      <c r="C156" s="191"/>
      <c r="D156" s="191"/>
      <c r="E156" s="191"/>
      <c r="F156" s="191"/>
      <c r="G156" s="182"/>
      <c r="H156" s="191"/>
      <c r="I156" s="187"/>
      <c r="J156" s="191"/>
      <c r="K156" s="187"/>
      <c r="L156" s="191"/>
      <c r="M156" s="193"/>
      <c r="N156" s="184"/>
      <c r="O156" s="194"/>
    </row>
    <row r="157" spans="1:15" x14ac:dyDescent="0.25">
      <c r="A157" s="200" t="s">
        <v>486</v>
      </c>
      <c r="B157" s="205">
        <f t="shared" ref="B157" si="55">B146+B155</f>
        <v>126283</v>
      </c>
      <c r="C157" s="200"/>
      <c r="D157" s="205">
        <f t="shared" ref="D157:F157" si="56">D146+D155</f>
        <v>126283</v>
      </c>
      <c r="E157" s="200"/>
      <c r="F157" s="205">
        <f t="shared" si="56"/>
        <v>126283</v>
      </c>
      <c r="G157" s="182"/>
      <c r="H157" s="205">
        <f t="shared" ref="H157" si="57">H146+H155</f>
        <v>134798</v>
      </c>
      <c r="I157" s="203"/>
      <c r="J157" s="205">
        <f t="shared" ref="J157:L157" si="58">J146+J155</f>
        <v>154013</v>
      </c>
      <c r="K157" s="203"/>
      <c r="L157" s="205">
        <f t="shared" si="58"/>
        <v>158990</v>
      </c>
      <c r="M157" s="204"/>
      <c r="N157" s="205">
        <f t="shared" ref="N157" si="59">N146+N155</f>
        <v>80879</v>
      </c>
      <c r="O157" s="206"/>
    </row>
    <row r="158" spans="1:15" x14ac:dyDescent="0.25">
      <c r="A158" s="195" t="s">
        <v>487</v>
      </c>
      <c r="B158" s="195"/>
      <c r="C158" s="195"/>
      <c r="D158" s="195"/>
      <c r="E158" s="195"/>
      <c r="F158" s="191"/>
      <c r="G158" s="182"/>
      <c r="H158" s="195"/>
      <c r="I158" s="198"/>
      <c r="J158" s="195"/>
      <c r="K158" s="198"/>
      <c r="L158" s="195"/>
      <c r="M158" s="188"/>
      <c r="N158" s="189"/>
      <c r="O158" s="248"/>
    </row>
    <row r="159" spans="1:15" x14ac:dyDescent="0.25">
      <c r="A159" s="245"/>
      <c r="B159" s="245"/>
      <c r="C159" s="245"/>
      <c r="D159" s="245"/>
      <c r="E159" s="245"/>
      <c r="F159" s="252"/>
      <c r="G159" s="436" t="s">
        <v>502</v>
      </c>
      <c r="H159" s="436"/>
      <c r="I159" s="436"/>
      <c r="J159" s="436"/>
      <c r="K159" s="436"/>
      <c r="L159" s="436"/>
      <c r="M159" s="436"/>
      <c r="N159" s="436"/>
      <c r="O159" s="436"/>
    </row>
    <row r="160" spans="1:15" ht="20.25" x14ac:dyDescent="0.3">
      <c r="A160" s="182"/>
      <c r="B160" s="182"/>
      <c r="C160" s="182"/>
      <c r="D160" s="182"/>
      <c r="E160" s="182"/>
      <c r="F160" s="434" t="s">
        <v>503</v>
      </c>
      <c r="G160" s="434"/>
      <c r="H160" s="434"/>
      <c r="I160" s="434"/>
      <c r="J160" s="434"/>
      <c r="K160" s="434"/>
      <c r="L160" s="434"/>
      <c r="M160" s="434"/>
      <c r="N160" s="434"/>
      <c r="O160" s="434"/>
    </row>
    <row r="161" spans="1:15" x14ac:dyDescent="0.25">
      <c r="A161" s="182"/>
      <c r="B161" s="182" t="s">
        <v>512</v>
      </c>
      <c r="C161" s="182"/>
      <c r="D161" s="182" t="s">
        <v>470</v>
      </c>
      <c r="E161" s="182"/>
      <c r="F161" s="184" t="s">
        <v>471</v>
      </c>
      <c r="G161" s="185"/>
      <c r="H161" s="184" t="s">
        <v>472</v>
      </c>
      <c r="I161" s="186"/>
      <c r="J161" s="184" t="s">
        <v>473</v>
      </c>
      <c r="K161" s="187"/>
      <c r="L161" s="184" t="s">
        <v>474</v>
      </c>
      <c r="M161" s="188"/>
      <c r="N161" s="189" t="s">
        <v>475</v>
      </c>
      <c r="O161" s="194"/>
    </row>
    <row r="162" spans="1:15" x14ac:dyDescent="0.25">
      <c r="A162" s="182"/>
      <c r="B162" s="191" t="s">
        <v>513</v>
      </c>
      <c r="C162" s="182"/>
      <c r="D162" s="192" t="s">
        <v>511</v>
      </c>
      <c r="E162" s="192"/>
      <c r="F162" s="191" t="s">
        <v>477</v>
      </c>
      <c r="G162" s="185"/>
      <c r="H162" s="191" t="s">
        <v>477</v>
      </c>
      <c r="I162" s="186"/>
      <c r="J162" s="184" t="s">
        <v>477</v>
      </c>
      <c r="K162" s="187"/>
      <c r="L162" s="184" t="s">
        <v>477</v>
      </c>
      <c r="M162" s="193"/>
      <c r="N162" s="184" t="s">
        <v>477</v>
      </c>
      <c r="O162" s="194"/>
    </row>
    <row r="163" spans="1:15" x14ac:dyDescent="0.25">
      <c r="A163" s="200" t="s">
        <v>478</v>
      </c>
      <c r="B163" s="200">
        <f>D174</f>
        <v>98063</v>
      </c>
      <c r="C163" s="200"/>
      <c r="D163" s="200">
        <f>F174</f>
        <v>146483</v>
      </c>
      <c r="E163" s="200"/>
      <c r="F163" s="200">
        <f>H174</f>
        <v>144192</v>
      </c>
      <c r="G163" s="201"/>
      <c r="H163" s="200">
        <f>J174</f>
        <v>133612</v>
      </c>
      <c r="I163" s="202"/>
      <c r="J163" s="200">
        <f>L174</f>
        <v>117118</v>
      </c>
      <c r="K163" s="203"/>
      <c r="L163" s="200">
        <f>N174</f>
        <v>96242</v>
      </c>
      <c r="M163" s="204"/>
      <c r="N163" s="205">
        <v>75973</v>
      </c>
      <c r="O163" s="194"/>
    </row>
    <row r="164" spans="1:15" x14ac:dyDescent="0.25">
      <c r="A164" s="207" t="s">
        <v>332</v>
      </c>
      <c r="B164" s="207"/>
      <c r="C164" s="207"/>
      <c r="D164" s="207"/>
      <c r="E164" s="207"/>
      <c r="F164" s="207"/>
      <c r="G164" s="208"/>
      <c r="H164" s="207"/>
      <c r="I164" s="186"/>
      <c r="J164" s="207"/>
      <c r="K164" s="187"/>
      <c r="L164" s="207"/>
      <c r="M164" s="193"/>
      <c r="N164" s="184"/>
      <c r="O164" s="194"/>
    </row>
    <row r="165" spans="1:15" x14ac:dyDescent="0.25">
      <c r="A165" s="209" t="s">
        <v>333</v>
      </c>
      <c r="B165" s="209"/>
      <c r="C165" s="209"/>
      <c r="D165" s="209"/>
      <c r="E165" s="209"/>
      <c r="F165" s="210">
        <v>5000</v>
      </c>
      <c r="G165" s="211"/>
      <c r="H165" s="209">
        <v>5000</v>
      </c>
      <c r="I165" s="186"/>
      <c r="J165" s="209">
        <v>10000</v>
      </c>
      <c r="K165" s="187"/>
      <c r="L165" s="209">
        <v>15000</v>
      </c>
      <c r="M165" s="193"/>
      <c r="N165" s="184">
        <v>15000</v>
      </c>
      <c r="O165" s="194"/>
    </row>
    <row r="166" spans="1:15" x14ac:dyDescent="0.25">
      <c r="A166" s="209" t="s">
        <v>479</v>
      </c>
      <c r="B166" s="209">
        <v>5151</v>
      </c>
      <c r="C166" s="209"/>
      <c r="D166" s="209">
        <v>5151</v>
      </c>
      <c r="E166" s="209"/>
      <c r="F166" s="209">
        <v>5151</v>
      </c>
      <c r="G166" s="211"/>
      <c r="H166" s="209">
        <v>5151</v>
      </c>
      <c r="I166" s="186"/>
      <c r="J166" s="209">
        <v>5151</v>
      </c>
      <c r="K166" s="187"/>
      <c r="L166" s="209">
        <v>5546</v>
      </c>
      <c r="M166" s="193"/>
      <c r="N166" s="184">
        <v>5160</v>
      </c>
      <c r="O166" s="194"/>
    </row>
    <row r="167" spans="1:15" x14ac:dyDescent="0.25">
      <c r="A167" s="209" t="s">
        <v>480</v>
      </c>
      <c r="B167" s="209">
        <v>429</v>
      </c>
      <c r="C167" s="209"/>
      <c r="D167" s="209">
        <v>429</v>
      </c>
      <c r="E167" s="209"/>
      <c r="F167" s="209">
        <v>429</v>
      </c>
      <c r="G167" s="211"/>
      <c r="H167" s="209">
        <v>429</v>
      </c>
      <c r="I167" s="186" t="s">
        <v>468</v>
      </c>
      <c r="J167" s="209">
        <v>1403</v>
      </c>
      <c r="K167" s="187"/>
      <c r="L167" s="209">
        <v>330</v>
      </c>
      <c r="M167" s="193"/>
      <c r="N167" s="184">
        <v>379</v>
      </c>
      <c r="O167" s="194"/>
    </row>
    <row r="168" spans="1:15" x14ac:dyDescent="0.25">
      <c r="A168" s="207" t="s">
        <v>323</v>
      </c>
      <c r="B168" s="214">
        <f>SUM(B165:B167)</f>
        <v>5580</v>
      </c>
      <c r="C168" s="207"/>
      <c r="D168" s="214">
        <f>SUM(D165:D167)</f>
        <v>5580</v>
      </c>
      <c r="E168" s="207"/>
      <c r="F168" s="214">
        <f>SUM(F165:F167)</f>
        <v>10580</v>
      </c>
      <c r="G168" s="208"/>
      <c r="H168" s="214">
        <f>SUM(H165:H167)</f>
        <v>10580</v>
      </c>
      <c r="I168" s="186"/>
      <c r="J168" s="214">
        <f>SUM(J165:J167)</f>
        <v>16554</v>
      </c>
      <c r="K168" s="187"/>
      <c r="L168" s="214">
        <f>SUM(L165:L167)</f>
        <v>20876</v>
      </c>
      <c r="M168" s="193"/>
      <c r="N168" s="218">
        <f t="shared" ref="N168" si="60">SUM(N165:N167)</f>
        <v>20539</v>
      </c>
      <c r="O168" s="194"/>
    </row>
    <row r="169" spans="1:15" x14ac:dyDescent="0.25">
      <c r="A169" s="191"/>
      <c r="B169" s="191"/>
      <c r="C169" s="191"/>
      <c r="D169" s="191"/>
      <c r="E169" s="191"/>
      <c r="F169" s="191"/>
      <c r="G169" s="185"/>
      <c r="H169" s="191"/>
      <c r="I169" s="186"/>
      <c r="J169" s="191"/>
      <c r="K169" s="187"/>
      <c r="L169" s="191"/>
      <c r="M169" s="193"/>
      <c r="N169" s="184"/>
      <c r="O169" s="194"/>
    </row>
    <row r="170" spans="1:15" x14ac:dyDescent="0.25">
      <c r="A170" s="207" t="s">
        <v>324</v>
      </c>
      <c r="B170" s="207"/>
      <c r="C170" s="207"/>
      <c r="D170" s="207">
        <v>54000</v>
      </c>
      <c r="E170" s="207"/>
      <c r="F170" s="207">
        <v>8289</v>
      </c>
      <c r="G170" s="208"/>
      <c r="H170" s="207">
        <v>0</v>
      </c>
      <c r="I170" s="186"/>
      <c r="J170" s="207">
        <v>60</v>
      </c>
      <c r="K170" s="187"/>
      <c r="L170" s="207"/>
      <c r="M170" s="193"/>
      <c r="N170" s="184">
        <v>270</v>
      </c>
      <c r="O170" s="194"/>
    </row>
    <row r="171" spans="1:15" x14ac:dyDescent="0.25">
      <c r="A171" s="191"/>
      <c r="B171" s="191"/>
      <c r="C171" s="191"/>
      <c r="D171" s="191"/>
      <c r="E171" s="191"/>
      <c r="F171" s="191"/>
      <c r="G171" s="185"/>
      <c r="H171" s="191"/>
      <c r="I171" s="186"/>
      <c r="J171" s="191"/>
      <c r="K171" s="187"/>
      <c r="L171" s="191"/>
      <c r="M171" s="193"/>
      <c r="N171" s="184"/>
      <c r="O171" s="194"/>
    </row>
    <row r="172" spans="1:15" x14ac:dyDescent="0.25">
      <c r="A172" s="207" t="s">
        <v>485</v>
      </c>
      <c r="B172" s="184">
        <f t="shared" ref="B172:D172" si="61">B168-B170</f>
        <v>5580</v>
      </c>
      <c r="C172" s="207"/>
      <c r="D172" s="184">
        <f t="shared" si="61"/>
        <v>-48420</v>
      </c>
      <c r="E172" s="207"/>
      <c r="F172" s="184">
        <f t="shared" ref="F172" si="62">F168-F170</f>
        <v>2291</v>
      </c>
      <c r="G172" s="208"/>
      <c r="H172" s="184">
        <f t="shared" ref="H172" si="63">H168-H170</f>
        <v>10580</v>
      </c>
      <c r="I172" s="186"/>
      <c r="J172" s="184">
        <f t="shared" ref="J172" si="64">J168-J170</f>
        <v>16494</v>
      </c>
      <c r="K172" s="187"/>
      <c r="L172" s="184">
        <f t="shared" ref="L172" si="65">L168-L170</f>
        <v>20876</v>
      </c>
      <c r="M172" s="193"/>
      <c r="N172" s="184">
        <f t="shared" ref="N172" si="66">N168-N170</f>
        <v>20269</v>
      </c>
      <c r="O172" s="206"/>
    </row>
    <row r="173" spans="1:15" x14ac:dyDescent="0.25">
      <c r="A173" s="191"/>
      <c r="B173" s="191"/>
      <c r="C173" s="191"/>
      <c r="D173" s="191"/>
      <c r="E173" s="191"/>
      <c r="F173" s="191"/>
      <c r="G173" s="185"/>
      <c r="H173" s="191"/>
      <c r="I173" s="186"/>
      <c r="J173" s="191"/>
      <c r="K173" s="187"/>
      <c r="L173" s="191"/>
      <c r="M173" s="193"/>
      <c r="N173" s="184"/>
      <c r="O173" s="248"/>
    </row>
    <row r="174" spans="1:15" x14ac:dyDescent="0.25">
      <c r="A174" s="200" t="s">
        <v>486</v>
      </c>
      <c r="B174" s="205">
        <f t="shared" ref="B174:D174" si="67">B163+B172</f>
        <v>103643</v>
      </c>
      <c r="C174" s="200"/>
      <c r="D174" s="205">
        <f t="shared" si="67"/>
        <v>98063</v>
      </c>
      <c r="E174" s="200"/>
      <c r="F174" s="205">
        <f t="shared" ref="F174" si="68">F163+F172</f>
        <v>146483</v>
      </c>
      <c r="G174" s="201"/>
      <c r="H174" s="205">
        <f t="shared" ref="H174" si="69">H163+H172</f>
        <v>144192</v>
      </c>
      <c r="I174" s="202"/>
      <c r="J174" s="205">
        <f t="shared" ref="J174" si="70">J163+J172</f>
        <v>133612</v>
      </c>
      <c r="K174" s="203"/>
      <c r="L174" s="205">
        <f t="shared" ref="L174" si="71">L163+L172</f>
        <v>117118</v>
      </c>
      <c r="M174" s="204"/>
      <c r="N174" s="205">
        <f t="shared" ref="N174" si="72">N163+N172</f>
        <v>96242</v>
      </c>
      <c r="O174" s="263"/>
    </row>
    <row r="175" spans="1:15" x14ac:dyDescent="0.25">
      <c r="A175" s="195" t="s">
        <v>487</v>
      </c>
      <c r="B175" s="195"/>
      <c r="C175" s="195"/>
      <c r="D175" s="195"/>
      <c r="E175" s="195"/>
      <c r="F175" s="205"/>
      <c r="G175" s="201"/>
      <c r="H175" s="205"/>
      <c r="I175" s="202"/>
      <c r="J175" s="205"/>
      <c r="K175" s="203"/>
      <c r="L175" s="205"/>
      <c r="M175" s="204"/>
      <c r="N175" s="205"/>
      <c r="O175" s="263"/>
    </row>
    <row r="176" spans="1:15" x14ac:dyDescent="0.25">
      <c r="A176" s="245"/>
      <c r="B176" s="245"/>
      <c r="C176" s="245"/>
      <c r="D176" s="245"/>
      <c r="E176" s="245"/>
      <c r="F176" s="252"/>
      <c r="G176" s="253"/>
      <c r="H176" s="264"/>
      <c r="I176" s="265"/>
      <c r="J176" s="264"/>
      <c r="K176" s="266"/>
      <c r="L176" s="264"/>
      <c r="M176" s="222"/>
      <c r="N176" s="213"/>
      <c r="O176" s="190"/>
    </row>
    <row r="177" spans="1:15" ht="20.25" x14ac:dyDescent="0.3">
      <c r="A177" s="182"/>
      <c r="B177" s="182"/>
      <c r="C177" s="182"/>
      <c r="D177" s="182"/>
      <c r="E177" s="182"/>
      <c r="F177" s="435" t="s">
        <v>510</v>
      </c>
      <c r="G177" s="435"/>
      <c r="H177" s="435"/>
      <c r="I177" s="435"/>
      <c r="J177" s="435"/>
      <c r="K177" s="435"/>
      <c r="L177" s="435"/>
      <c r="M177" s="435"/>
      <c r="N177" s="435"/>
      <c r="O177" s="435"/>
    </row>
    <row r="178" spans="1:15" x14ac:dyDescent="0.25">
      <c r="A178" s="182"/>
      <c r="B178" s="182" t="s">
        <v>512</v>
      </c>
      <c r="C178" s="182"/>
      <c r="D178" s="182" t="s">
        <v>470</v>
      </c>
      <c r="E178" s="182"/>
      <c r="F178" s="184" t="s">
        <v>471</v>
      </c>
      <c r="G178" s="185"/>
      <c r="H178" s="184" t="s">
        <v>472</v>
      </c>
      <c r="I178" s="186"/>
      <c r="J178" s="184" t="s">
        <v>473</v>
      </c>
      <c r="K178" s="187"/>
      <c r="L178" s="184" t="s">
        <v>474</v>
      </c>
      <c r="M178" s="188"/>
      <c r="N178" s="189" t="s">
        <v>475</v>
      </c>
      <c r="O178" s="194"/>
    </row>
    <row r="179" spans="1:15" x14ac:dyDescent="0.25">
      <c r="A179" s="182"/>
      <c r="B179" s="191" t="s">
        <v>513</v>
      </c>
      <c r="C179" s="182"/>
      <c r="D179" s="192" t="s">
        <v>511</v>
      </c>
      <c r="E179" s="192"/>
      <c r="F179" s="191" t="s">
        <v>476</v>
      </c>
      <c r="G179" s="185"/>
      <c r="H179" s="191" t="s">
        <v>477</v>
      </c>
      <c r="I179" s="186"/>
      <c r="J179" s="184" t="s">
        <v>477</v>
      </c>
      <c r="K179" s="187"/>
      <c r="L179" s="184" t="s">
        <v>477</v>
      </c>
      <c r="M179" s="193"/>
      <c r="N179" s="184" t="s">
        <v>477</v>
      </c>
      <c r="O179" s="194"/>
    </row>
    <row r="180" spans="1:15" x14ac:dyDescent="0.25">
      <c r="A180" s="200" t="s">
        <v>478</v>
      </c>
      <c r="B180" s="200">
        <f>D191</f>
        <v>84178</v>
      </c>
      <c r="C180" s="200"/>
      <c r="D180" s="200">
        <f>F191</f>
        <v>84178</v>
      </c>
      <c r="E180" s="200"/>
      <c r="F180" s="191">
        <f>H191</f>
        <v>84118</v>
      </c>
      <c r="G180" s="182"/>
      <c r="H180" s="200">
        <f>J191</f>
        <v>84051</v>
      </c>
      <c r="I180" s="203"/>
      <c r="J180" s="200">
        <f>L191</f>
        <v>83758</v>
      </c>
      <c r="K180" s="203"/>
      <c r="L180" s="200">
        <f>N191</f>
        <v>158362</v>
      </c>
      <c r="M180" s="204"/>
      <c r="N180" s="205">
        <v>157967</v>
      </c>
      <c r="O180" s="206"/>
    </row>
    <row r="181" spans="1:15" x14ac:dyDescent="0.25">
      <c r="A181" s="207" t="s">
        <v>332</v>
      </c>
      <c r="B181" s="207"/>
      <c r="C181" s="207"/>
      <c r="D181" s="207"/>
      <c r="E181" s="207"/>
      <c r="F181" s="191"/>
      <c r="G181" s="182"/>
      <c r="H181" s="207"/>
      <c r="I181" s="187"/>
      <c r="J181" s="207"/>
      <c r="K181" s="187"/>
      <c r="L181" s="207"/>
      <c r="M181" s="193"/>
      <c r="N181" s="184"/>
      <c r="O181" s="194"/>
    </row>
    <row r="182" spans="1:15" x14ac:dyDescent="0.25">
      <c r="A182" s="209" t="s">
        <v>333</v>
      </c>
      <c r="B182" s="209"/>
      <c r="C182" s="209"/>
      <c r="D182" s="209"/>
      <c r="E182" s="209"/>
      <c r="F182" s="191"/>
      <c r="G182" s="182"/>
      <c r="H182" s="209"/>
      <c r="I182" s="187"/>
      <c r="J182" s="209" t="s">
        <v>468</v>
      </c>
      <c r="K182" s="187"/>
      <c r="L182" s="209" t="s">
        <v>468</v>
      </c>
      <c r="M182" s="193"/>
      <c r="N182" s="184">
        <v>0</v>
      </c>
      <c r="O182" s="194"/>
    </row>
    <row r="183" spans="1:15" x14ac:dyDescent="0.25">
      <c r="A183" s="209" t="s">
        <v>479</v>
      </c>
      <c r="B183" s="209"/>
      <c r="C183" s="209"/>
      <c r="D183" s="209"/>
      <c r="E183" s="209"/>
      <c r="F183" s="191"/>
      <c r="G183" s="182"/>
      <c r="H183" s="209" t="s">
        <v>468</v>
      </c>
      <c r="I183" s="187"/>
      <c r="J183" s="209" t="s">
        <v>468</v>
      </c>
      <c r="K183" s="187"/>
      <c r="L183" s="209" t="s">
        <v>468</v>
      </c>
      <c r="M183" s="193" t="s">
        <v>468</v>
      </c>
      <c r="N183" s="267" t="s">
        <v>468</v>
      </c>
      <c r="O183" s="194"/>
    </row>
    <row r="184" spans="1:15" x14ac:dyDescent="0.25">
      <c r="A184" s="209" t="s">
        <v>480</v>
      </c>
      <c r="B184" s="209"/>
      <c r="C184" s="209"/>
      <c r="D184" s="209"/>
      <c r="E184" s="209"/>
      <c r="F184" s="191">
        <v>60</v>
      </c>
      <c r="G184" s="182"/>
      <c r="H184" s="209">
        <v>67</v>
      </c>
      <c r="I184" s="187"/>
      <c r="J184" s="209">
        <v>293</v>
      </c>
      <c r="K184" s="187"/>
      <c r="L184" s="209">
        <v>396</v>
      </c>
      <c r="M184" s="193"/>
      <c r="N184" s="184">
        <v>395</v>
      </c>
      <c r="O184" s="194"/>
    </row>
    <row r="185" spans="1:15" x14ac:dyDescent="0.25">
      <c r="A185" s="207" t="s">
        <v>323</v>
      </c>
      <c r="B185" s="214">
        <f>SUM(B182:B184)</f>
        <v>0</v>
      </c>
      <c r="C185" s="207"/>
      <c r="D185" s="214">
        <f>SUM(D182:D184)</f>
        <v>0</v>
      </c>
      <c r="E185" s="207"/>
      <c r="F185" s="214">
        <f>SUM(F182:F184)</f>
        <v>60</v>
      </c>
      <c r="G185" s="182"/>
      <c r="H185" s="214">
        <f>SUM(H182:H184)</f>
        <v>67</v>
      </c>
      <c r="I185" s="187"/>
      <c r="J185" s="214">
        <f>SUM(J182:J184)</f>
        <v>293</v>
      </c>
      <c r="K185" s="187"/>
      <c r="L185" s="214">
        <f>SUM(L182:L184)</f>
        <v>396</v>
      </c>
      <c r="M185" s="193"/>
      <c r="N185" s="214">
        <f>SUM(N182:N184)</f>
        <v>395</v>
      </c>
      <c r="O185" s="194"/>
    </row>
    <row r="186" spans="1:15" x14ac:dyDescent="0.25">
      <c r="A186" s="191"/>
      <c r="B186" s="191"/>
      <c r="C186" s="191"/>
      <c r="D186" s="191"/>
      <c r="E186" s="191"/>
      <c r="F186" s="191"/>
      <c r="G186" s="182"/>
      <c r="H186" s="191"/>
      <c r="I186" s="187"/>
      <c r="J186" s="191"/>
      <c r="K186" s="187"/>
      <c r="L186" s="191"/>
      <c r="M186" s="193"/>
      <c r="N186" s="184"/>
      <c r="O186" s="194"/>
    </row>
    <row r="187" spans="1:15" x14ac:dyDescent="0.25">
      <c r="A187" s="207" t="s">
        <v>324</v>
      </c>
      <c r="B187" s="207"/>
      <c r="C187" s="207"/>
      <c r="D187" s="207"/>
      <c r="E187" s="207"/>
      <c r="F187" s="207">
        <v>0</v>
      </c>
      <c r="G187" s="182"/>
      <c r="H187" s="207">
        <v>0</v>
      </c>
      <c r="I187" s="187"/>
      <c r="J187" s="207">
        <v>0</v>
      </c>
      <c r="K187" s="187"/>
      <c r="L187" s="207">
        <v>75000</v>
      </c>
      <c r="M187" s="268">
        <v>1</v>
      </c>
      <c r="N187" s="184">
        <v>0</v>
      </c>
      <c r="O187" s="194"/>
    </row>
    <row r="188" spans="1:15" x14ac:dyDescent="0.25">
      <c r="A188" s="191"/>
      <c r="B188" s="191"/>
      <c r="C188" s="191"/>
      <c r="D188" s="191"/>
      <c r="E188" s="191"/>
      <c r="F188" s="191"/>
      <c r="G188" s="182"/>
      <c r="H188" s="191"/>
      <c r="I188" s="187"/>
      <c r="J188" s="191"/>
      <c r="K188" s="187"/>
      <c r="L188" s="191"/>
      <c r="M188" s="193"/>
      <c r="N188" s="184"/>
      <c r="O188" s="194"/>
    </row>
    <row r="189" spans="1:15" x14ac:dyDescent="0.25">
      <c r="A189" s="207" t="s">
        <v>485</v>
      </c>
      <c r="B189" s="184">
        <f t="shared" ref="B189" si="73">B185-B187</f>
        <v>0</v>
      </c>
      <c r="C189" s="207"/>
      <c r="D189" s="184">
        <f t="shared" ref="D189" si="74">D185-D187</f>
        <v>0</v>
      </c>
      <c r="E189" s="207"/>
      <c r="F189" s="184">
        <f t="shared" ref="F189:H189" si="75">F185-F187</f>
        <v>60</v>
      </c>
      <c r="G189" s="182"/>
      <c r="H189" s="184">
        <f t="shared" si="75"/>
        <v>67</v>
      </c>
      <c r="I189" s="187"/>
      <c r="J189" s="184">
        <f t="shared" ref="J189" si="76">J185-J187</f>
        <v>293</v>
      </c>
      <c r="K189" s="187"/>
      <c r="L189" s="184">
        <f t="shared" ref="L189" si="77">L185-L187</f>
        <v>-74604</v>
      </c>
      <c r="M189" s="193"/>
      <c r="N189" s="184">
        <f t="shared" ref="N189" si="78">N185-N187</f>
        <v>395</v>
      </c>
      <c r="O189" s="194"/>
    </row>
    <row r="190" spans="1:15" x14ac:dyDescent="0.25">
      <c r="A190" s="191"/>
      <c r="B190" s="191"/>
      <c r="C190" s="191"/>
      <c r="D190" s="191"/>
      <c r="E190" s="191"/>
      <c r="F190" s="191"/>
      <c r="G190" s="182"/>
      <c r="H190" s="191"/>
      <c r="I190" s="187"/>
      <c r="J190" s="191"/>
      <c r="K190" s="187"/>
      <c r="L190" s="191"/>
      <c r="M190" s="193"/>
      <c r="N190" s="184"/>
      <c r="O190" s="194"/>
    </row>
    <row r="191" spans="1:15" x14ac:dyDescent="0.25">
      <c r="A191" s="200" t="s">
        <v>486</v>
      </c>
      <c r="B191" s="205">
        <f t="shared" ref="B191" si="79">B180+B189</f>
        <v>84178</v>
      </c>
      <c r="C191" s="200"/>
      <c r="D191" s="205">
        <f t="shared" ref="D191" si="80">D180+D189</f>
        <v>84178</v>
      </c>
      <c r="E191" s="200"/>
      <c r="F191" s="205">
        <f t="shared" ref="F191:H191" si="81">F180+F189</f>
        <v>84178</v>
      </c>
      <c r="G191" s="182"/>
      <c r="H191" s="205">
        <f t="shared" si="81"/>
        <v>84118</v>
      </c>
      <c r="I191" s="203"/>
      <c r="J191" s="205">
        <f t="shared" ref="J191" si="82">J180+J189</f>
        <v>84051</v>
      </c>
      <c r="K191" s="203"/>
      <c r="L191" s="205">
        <f t="shared" ref="L191" si="83">L180+L189</f>
        <v>83758</v>
      </c>
      <c r="M191" s="204"/>
      <c r="N191" s="205">
        <f t="shared" ref="N191" si="84">N180+N189</f>
        <v>158362</v>
      </c>
      <c r="O191" s="206"/>
    </row>
    <row r="192" spans="1:15" x14ac:dyDescent="0.25">
      <c r="A192" s="252" t="s">
        <v>487</v>
      </c>
      <c r="B192" s="252"/>
      <c r="C192" s="195"/>
      <c r="D192" s="191"/>
      <c r="E192" s="252"/>
      <c r="F192" s="252"/>
      <c r="G192" s="245"/>
      <c r="H192" s="252"/>
      <c r="I192" s="251"/>
      <c r="J192" s="252"/>
      <c r="K192" s="251" t="s">
        <v>504</v>
      </c>
      <c r="L192" s="245"/>
      <c r="M192" s="222"/>
      <c r="N192" s="213"/>
      <c r="O192" s="269"/>
    </row>
    <row r="193" spans="1:15" ht="20.25" x14ac:dyDescent="0.3">
      <c r="A193" s="195"/>
      <c r="B193" s="195"/>
      <c r="C193" s="195"/>
      <c r="D193" s="270"/>
      <c r="E193" s="182"/>
      <c r="F193" s="271" t="s">
        <v>505</v>
      </c>
      <c r="G193" s="271"/>
      <c r="H193" s="271"/>
      <c r="I193" s="271"/>
      <c r="J193" s="271"/>
      <c r="K193" s="271"/>
      <c r="L193" s="271"/>
      <c r="M193" s="271"/>
      <c r="N193" s="271"/>
      <c r="O193" s="272"/>
    </row>
    <row r="194" spans="1:15" x14ac:dyDescent="0.25">
      <c r="A194" s="195"/>
      <c r="B194" s="182" t="s">
        <v>512</v>
      </c>
      <c r="C194" s="195"/>
      <c r="D194" s="182" t="s">
        <v>470</v>
      </c>
      <c r="E194" s="182"/>
      <c r="F194" s="184" t="s">
        <v>471</v>
      </c>
      <c r="G194" s="185"/>
      <c r="H194" s="184" t="s">
        <v>472</v>
      </c>
      <c r="I194" s="186"/>
      <c r="J194" s="184" t="s">
        <v>473</v>
      </c>
      <c r="K194" s="187"/>
      <c r="L194" s="184" t="s">
        <v>474</v>
      </c>
      <c r="M194" s="188"/>
      <c r="N194" s="189" t="s">
        <v>475</v>
      </c>
      <c r="O194" s="272"/>
    </row>
    <row r="195" spans="1:15" x14ac:dyDescent="0.25">
      <c r="A195" s="195"/>
      <c r="B195" s="191" t="s">
        <v>513</v>
      </c>
      <c r="C195" s="195"/>
      <c r="D195" s="192" t="s">
        <v>511</v>
      </c>
      <c r="E195" s="192"/>
      <c r="F195" s="191" t="s">
        <v>477</v>
      </c>
      <c r="G195" s="185"/>
      <c r="H195" s="191" t="s">
        <v>477</v>
      </c>
      <c r="I195" s="186"/>
      <c r="J195" s="184" t="s">
        <v>477</v>
      </c>
      <c r="K195" s="187"/>
      <c r="L195" s="184" t="s">
        <v>477</v>
      </c>
      <c r="M195" s="193"/>
      <c r="N195" s="184" t="s">
        <v>477</v>
      </c>
      <c r="O195" s="272"/>
    </row>
    <row r="196" spans="1:15" x14ac:dyDescent="0.25">
      <c r="A196" s="200" t="s">
        <v>478</v>
      </c>
      <c r="B196" s="200">
        <f>D207</f>
        <v>30000</v>
      </c>
      <c r="C196" s="200"/>
      <c r="D196" s="200">
        <f>F207</f>
        <v>20000</v>
      </c>
      <c r="E196" s="200"/>
      <c r="F196" s="200">
        <f>H207</f>
        <v>10000</v>
      </c>
      <c r="G196" s="201"/>
      <c r="H196" s="200"/>
      <c r="I196" s="202"/>
      <c r="J196" s="200"/>
      <c r="K196" s="203"/>
      <c r="L196" s="200"/>
      <c r="M196" s="204"/>
      <c r="N196" s="205"/>
      <c r="O196" s="206"/>
    </row>
    <row r="197" spans="1:15" x14ac:dyDescent="0.25">
      <c r="A197" s="207" t="s">
        <v>332</v>
      </c>
      <c r="B197" s="207"/>
      <c r="C197" s="207"/>
      <c r="D197" s="207"/>
      <c r="E197" s="207"/>
      <c r="F197" s="207"/>
      <c r="G197" s="208"/>
      <c r="H197" s="207"/>
      <c r="I197" s="186"/>
      <c r="J197" s="207"/>
      <c r="K197" s="187"/>
      <c r="L197" s="207"/>
      <c r="M197" s="193"/>
      <c r="N197" s="184"/>
      <c r="O197" s="194"/>
    </row>
    <row r="198" spans="1:15" x14ac:dyDescent="0.25">
      <c r="A198" s="209" t="s">
        <v>333</v>
      </c>
      <c r="C198" s="209"/>
      <c r="E198" s="209"/>
      <c r="F198" s="209" t="s">
        <v>468</v>
      </c>
      <c r="G198" s="211"/>
      <c r="H198" s="209">
        <v>10000</v>
      </c>
      <c r="I198" s="186"/>
      <c r="J198" s="209"/>
      <c r="K198" s="187"/>
      <c r="L198" s="209"/>
      <c r="M198" s="193"/>
      <c r="N198" s="184"/>
      <c r="O198" s="194"/>
    </row>
    <row r="199" spans="1:15" x14ac:dyDescent="0.25">
      <c r="A199" s="209" t="s">
        <v>479</v>
      </c>
      <c r="B199" s="209">
        <v>10000</v>
      </c>
      <c r="C199" s="209"/>
      <c r="D199" s="209">
        <f>'[1]General Account Detail'!C249</f>
        <v>10000</v>
      </c>
      <c r="E199" s="209"/>
      <c r="F199" s="209">
        <v>10000</v>
      </c>
      <c r="G199" s="211"/>
      <c r="H199" s="191" t="s">
        <v>468</v>
      </c>
      <c r="I199" s="186"/>
      <c r="J199" s="209"/>
      <c r="K199" s="187"/>
      <c r="L199" s="209"/>
      <c r="M199" s="193"/>
      <c r="N199" s="184"/>
      <c r="O199" s="194"/>
    </row>
    <row r="200" spans="1:15" x14ac:dyDescent="0.25">
      <c r="A200" s="209" t="s">
        <v>480</v>
      </c>
      <c r="B200" s="209"/>
      <c r="C200" s="209"/>
      <c r="D200" s="209"/>
      <c r="E200" s="209"/>
      <c r="F200" s="209" t="s">
        <v>468</v>
      </c>
      <c r="G200" s="211"/>
      <c r="H200" s="209"/>
      <c r="I200" s="186"/>
      <c r="J200" s="209"/>
      <c r="K200" s="187"/>
      <c r="L200" s="209"/>
      <c r="M200" s="193"/>
      <c r="N200" s="184"/>
      <c r="O200" s="194"/>
    </row>
    <row r="201" spans="1:15" x14ac:dyDescent="0.25">
      <c r="A201" s="207" t="s">
        <v>323</v>
      </c>
      <c r="B201" s="214">
        <f>SUM(B199:B200)</f>
        <v>10000</v>
      </c>
      <c r="C201" s="207"/>
      <c r="D201" s="214">
        <f>SUM(D199:D200)</f>
        <v>10000</v>
      </c>
      <c r="E201" s="207"/>
      <c r="F201" s="214">
        <f>SUM(F198:F200)</f>
        <v>10000</v>
      </c>
      <c r="G201" s="208"/>
      <c r="H201" s="214">
        <f>SUM(H198:H200)</f>
        <v>10000</v>
      </c>
      <c r="I201" s="186"/>
      <c r="J201" s="207"/>
      <c r="K201" s="187"/>
      <c r="L201" s="207"/>
      <c r="M201" s="193"/>
      <c r="N201" s="184"/>
      <c r="O201" s="194"/>
    </row>
    <row r="202" spans="1:15" x14ac:dyDescent="0.25">
      <c r="A202" s="191"/>
      <c r="B202" s="191"/>
      <c r="C202" s="191"/>
      <c r="D202" s="191"/>
      <c r="E202" s="191"/>
      <c r="F202" s="191"/>
      <c r="G202" s="185"/>
      <c r="H202" s="191"/>
      <c r="I202" s="186"/>
      <c r="J202" s="191"/>
      <c r="K202" s="187"/>
      <c r="L202" s="191"/>
      <c r="M202" s="193"/>
      <c r="N202" s="184"/>
      <c r="O202" s="194"/>
    </row>
    <row r="203" spans="1:15" x14ac:dyDescent="0.25">
      <c r="A203" s="207" t="s">
        <v>324</v>
      </c>
      <c r="B203" s="207">
        <v>0</v>
      </c>
      <c r="C203" s="207"/>
      <c r="D203" s="207"/>
      <c r="E203" s="207"/>
      <c r="F203" s="207"/>
      <c r="G203" s="208"/>
      <c r="H203" s="207"/>
      <c r="I203" s="186"/>
      <c r="J203" s="207"/>
      <c r="K203" s="187"/>
      <c r="L203" s="207"/>
      <c r="M203" s="193"/>
      <c r="N203" s="184"/>
      <c r="O203" s="194"/>
    </row>
    <row r="204" spans="1:15" x14ac:dyDescent="0.25">
      <c r="A204" s="191"/>
      <c r="B204" s="191"/>
      <c r="C204" s="191"/>
      <c r="D204" s="191"/>
      <c r="E204" s="191"/>
      <c r="F204" s="191"/>
      <c r="G204" s="185"/>
      <c r="H204" s="191"/>
      <c r="I204" s="186"/>
      <c r="J204" s="191"/>
      <c r="K204" s="187"/>
      <c r="L204" s="191"/>
      <c r="M204" s="193"/>
      <c r="N204" s="184"/>
      <c r="O204" s="194"/>
    </row>
    <row r="205" spans="1:15" x14ac:dyDescent="0.25">
      <c r="A205" s="207" t="s">
        <v>485</v>
      </c>
      <c r="B205" s="184">
        <f t="shared" ref="B205" si="85">B201-B203</f>
        <v>10000</v>
      </c>
      <c r="C205" s="207"/>
      <c r="D205" s="184">
        <f t="shared" ref="D205:F205" si="86">D201-D203</f>
        <v>10000</v>
      </c>
      <c r="E205" s="207"/>
      <c r="F205" s="184">
        <f t="shared" si="86"/>
        <v>10000</v>
      </c>
      <c r="G205" s="208"/>
      <c r="H205" s="184">
        <f t="shared" ref="H205" si="87">H201-H203</f>
        <v>10000</v>
      </c>
      <c r="I205" s="186"/>
      <c r="J205" s="184"/>
      <c r="K205" s="187"/>
      <c r="L205" s="184"/>
      <c r="M205" s="193"/>
      <c r="N205" s="184"/>
      <c r="O205" s="194"/>
    </row>
    <row r="206" spans="1:15" x14ac:dyDescent="0.25">
      <c r="A206" s="191"/>
      <c r="B206" s="191"/>
      <c r="C206" s="191"/>
      <c r="D206" s="191"/>
      <c r="E206" s="191"/>
      <c r="F206" s="191"/>
      <c r="G206" s="185"/>
      <c r="H206" s="191"/>
      <c r="I206" s="186"/>
      <c r="J206" s="191"/>
      <c r="K206" s="187"/>
      <c r="L206" s="191"/>
      <c r="M206" s="193"/>
      <c r="N206" s="184"/>
      <c r="O206" s="194"/>
    </row>
    <row r="207" spans="1:15" x14ac:dyDescent="0.25">
      <c r="A207" s="200" t="s">
        <v>486</v>
      </c>
      <c r="B207" s="205">
        <f t="shared" ref="B207" si="88">B196+B205</f>
        <v>40000</v>
      </c>
      <c r="C207" s="200"/>
      <c r="D207" s="205">
        <f t="shared" ref="D207:F207" si="89">D196+D205</f>
        <v>30000</v>
      </c>
      <c r="E207" s="200"/>
      <c r="F207" s="205">
        <f t="shared" si="89"/>
        <v>20000</v>
      </c>
      <c r="G207" s="201"/>
      <c r="H207" s="205">
        <f t="shared" ref="H207" si="90">H196+H205</f>
        <v>10000</v>
      </c>
      <c r="I207" s="202"/>
      <c r="J207" s="205"/>
      <c r="K207" s="203"/>
      <c r="L207" s="205"/>
      <c r="M207" s="204"/>
      <c r="N207" s="205"/>
      <c r="O207" s="206"/>
    </row>
    <row r="208" spans="1:15" x14ac:dyDescent="0.25">
      <c r="A208" s="252" t="s">
        <v>487</v>
      </c>
      <c r="B208" s="252"/>
      <c r="C208" s="252"/>
      <c r="D208" s="252"/>
      <c r="E208" s="252"/>
      <c r="F208" s="252"/>
      <c r="G208" s="253"/>
      <c r="H208" s="252"/>
      <c r="I208" s="254"/>
      <c r="J208" s="252"/>
      <c r="K208" s="251"/>
      <c r="L208" s="252"/>
      <c r="M208" s="222"/>
      <c r="N208" s="213"/>
      <c r="O208" s="223"/>
    </row>
    <row r="209" spans="1:15" ht="20.25" x14ac:dyDescent="0.3">
      <c r="A209" s="182"/>
      <c r="B209" s="182"/>
      <c r="C209" s="182"/>
      <c r="D209" s="182"/>
      <c r="E209" s="182"/>
      <c r="F209" s="271" t="s">
        <v>506</v>
      </c>
      <c r="G209" s="271"/>
      <c r="H209" s="271"/>
      <c r="I209" s="271"/>
      <c r="J209" s="271"/>
      <c r="K209" s="271"/>
      <c r="L209" s="271"/>
      <c r="M209" s="271"/>
      <c r="N209" s="271"/>
      <c r="O209" s="190"/>
    </row>
    <row r="210" spans="1:15" x14ac:dyDescent="0.25">
      <c r="A210" s="182"/>
      <c r="B210" s="182" t="s">
        <v>512</v>
      </c>
      <c r="C210" s="182"/>
      <c r="D210" s="182" t="s">
        <v>470</v>
      </c>
      <c r="E210" s="182"/>
      <c r="F210" s="184" t="s">
        <v>471</v>
      </c>
      <c r="G210" s="185"/>
      <c r="H210" s="184" t="s">
        <v>472</v>
      </c>
      <c r="I210" s="186"/>
      <c r="J210" s="184" t="s">
        <v>473</v>
      </c>
      <c r="K210" s="187"/>
      <c r="L210" s="184" t="s">
        <v>474</v>
      </c>
      <c r="M210" s="188"/>
      <c r="N210" s="189" t="s">
        <v>475</v>
      </c>
      <c r="O210" s="190"/>
    </row>
    <row r="211" spans="1:15" x14ac:dyDescent="0.25">
      <c r="A211" s="182"/>
      <c r="B211" s="191" t="s">
        <v>513</v>
      </c>
      <c r="C211" s="182"/>
      <c r="D211" s="192" t="s">
        <v>511</v>
      </c>
      <c r="E211" s="192"/>
      <c r="F211" s="191" t="s">
        <v>477</v>
      </c>
      <c r="G211" s="185"/>
      <c r="H211" s="191" t="s">
        <v>477</v>
      </c>
      <c r="I211" s="186"/>
      <c r="J211" s="184" t="s">
        <v>477</v>
      </c>
      <c r="K211" s="187"/>
      <c r="L211" s="184" t="s">
        <v>477</v>
      </c>
      <c r="M211" s="193"/>
      <c r="N211" s="184" t="s">
        <v>477</v>
      </c>
      <c r="O211" s="190"/>
    </row>
    <row r="212" spans="1:15" x14ac:dyDescent="0.2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</row>
    <row r="213" spans="1:15" x14ac:dyDescent="0.25">
      <c r="A213" s="200" t="s">
        <v>478</v>
      </c>
      <c r="B213" s="200">
        <f>D224</f>
        <v>1262</v>
      </c>
      <c r="C213" s="200"/>
      <c r="D213" s="200">
        <f>F224</f>
        <v>1262</v>
      </c>
      <c r="E213" s="200"/>
      <c r="F213" s="200">
        <f>H224</f>
        <v>9246</v>
      </c>
      <c r="G213" s="201"/>
      <c r="H213" s="200">
        <f>J224</f>
        <v>9207</v>
      </c>
      <c r="I213" s="202"/>
      <c r="J213" s="200">
        <f>L224</f>
        <v>9161</v>
      </c>
      <c r="K213" s="203"/>
      <c r="L213" s="200">
        <f>N224</f>
        <v>9116</v>
      </c>
      <c r="M213" s="204"/>
      <c r="N213" s="205">
        <v>9071</v>
      </c>
      <c r="O213" s="206"/>
    </row>
    <row r="214" spans="1:15" x14ac:dyDescent="0.25">
      <c r="A214" s="207" t="s">
        <v>332</v>
      </c>
      <c r="B214" s="207"/>
      <c r="C214" s="207"/>
      <c r="D214" s="207"/>
      <c r="E214" s="207"/>
      <c r="F214" s="207"/>
      <c r="G214" s="208"/>
      <c r="H214" s="207"/>
      <c r="I214" s="186"/>
      <c r="J214" s="207"/>
      <c r="K214" s="187"/>
      <c r="L214" s="207"/>
      <c r="M214" s="193"/>
      <c r="N214" s="184"/>
      <c r="O214" s="194"/>
    </row>
    <row r="215" spans="1:15" x14ac:dyDescent="0.25">
      <c r="A215" s="209" t="s">
        <v>333</v>
      </c>
      <c r="B215" s="209"/>
      <c r="C215" s="209"/>
      <c r="D215" s="209"/>
      <c r="E215" s="209"/>
      <c r="F215" s="209">
        <v>0</v>
      </c>
      <c r="G215" s="211"/>
      <c r="H215" s="209"/>
      <c r="I215" s="186"/>
      <c r="J215" s="209" t="s">
        <v>468</v>
      </c>
      <c r="K215" s="187"/>
      <c r="L215" s="209" t="s">
        <v>468</v>
      </c>
      <c r="M215" s="193"/>
      <c r="N215" s="184">
        <v>0</v>
      </c>
      <c r="O215" s="194"/>
    </row>
    <row r="216" spans="1:15" x14ac:dyDescent="0.25">
      <c r="A216" s="209" t="s">
        <v>479</v>
      </c>
      <c r="B216" s="209"/>
      <c r="C216" s="209"/>
      <c r="D216" s="209"/>
      <c r="E216" s="209"/>
      <c r="F216" s="209" t="s">
        <v>468</v>
      </c>
      <c r="G216" s="211"/>
      <c r="H216" s="209" t="s">
        <v>468</v>
      </c>
      <c r="I216" s="186"/>
      <c r="J216" s="209" t="s">
        <v>468</v>
      </c>
      <c r="K216" s="187"/>
      <c r="L216" s="209" t="s">
        <v>468</v>
      </c>
      <c r="M216" s="193"/>
      <c r="N216" s="184"/>
      <c r="O216" s="194"/>
    </row>
    <row r="217" spans="1:15" x14ac:dyDescent="0.25">
      <c r="A217" s="209" t="s">
        <v>480</v>
      </c>
      <c r="B217" s="209">
        <v>0</v>
      </c>
      <c r="C217" s="209"/>
      <c r="D217" s="209">
        <v>0</v>
      </c>
      <c r="E217" s="209"/>
      <c r="F217" s="209">
        <v>45</v>
      </c>
      <c r="G217" s="211"/>
      <c r="H217" s="209">
        <v>39</v>
      </c>
      <c r="I217" s="186"/>
      <c r="J217" s="209">
        <v>46</v>
      </c>
      <c r="K217" s="187"/>
      <c r="L217" s="209">
        <v>45</v>
      </c>
      <c r="M217" s="193"/>
      <c r="N217" s="184">
        <v>45</v>
      </c>
      <c r="O217" s="194"/>
    </row>
    <row r="218" spans="1:15" x14ac:dyDescent="0.25">
      <c r="A218" s="207" t="s">
        <v>323</v>
      </c>
      <c r="B218" s="214">
        <f>SUM(B215:B217)</f>
        <v>0</v>
      </c>
      <c r="C218" s="207"/>
      <c r="D218" s="214">
        <f>SUM(D215:D217)</f>
        <v>0</v>
      </c>
      <c r="E218" s="207"/>
      <c r="F218" s="214">
        <f>SUM(F215:F217)</f>
        <v>45</v>
      </c>
      <c r="G218" s="208"/>
      <c r="H218" s="214">
        <f>SUM(H215:H217)</f>
        <v>39</v>
      </c>
      <c r="I218" s="186"/>
      <c r="J218" s="214">
        <f>SUM(J215:J217)</f>
        <v>46</v>
      </c>
      <c r="K218" s="187"/>
      <c r="L218" s="214">
        <f>SUM(L215:L217)</f>
        <v>45</v>
      </c>
      <c r="M218" s="193"/>
      <c r="N218" s="218">
        <f t="shared" ref="N218" si="91">SUM(N215:N217)</f>
        <v>45</v>
      </c>
      <c r="O218" s="194"/>
    </row>
    <row r="219" spans="1:15" x14ac:dyDescent="0.25">
      <c r="A219" s="191"/>
      <c r="B219" s="191"/>
      <c r="C219" s="191"/>
      <c r="D219" s="191"/>
      <c r="E219" s="191"/>
      <c r="F219" s="191"/>
      <c r="G219" s="185"/>
      <c r="H219" s="191"/>
      <c r="I219" s="186"/>
      <c r="J219" s="191"/>
      <c r="K219" s="187"/>
      <c r="L219" s="191"/>
      <c r="M219" s="193"/>
      <c r="N219" s="184"/>
      <c r="O219" s="194"/>
    </row>
    <row r="220" spans="1:15" x14ac:dyDescent="0.25">
      <c r="A220" s="207" t="s">
        <v>324</v>
      </c>
      <c r="B220" s="207"/>
      <c r="C220" s="207"/>
      <c r="D220" s="207"/>
      <c r="E220" s="207"/>
      <c r="F220" s="207">
        <v>8029</v>
      </c>
      <c r="G220" s="208"/>
      <c r="H220" s="207"/>
      <c r="I220" s="186"/>
      <c r="J220" s="207"/>
      <c r="K220" s="187"/>
      <c r="L220" s="207"/>
      <c r="M220" s="193"/>
      <c r="N220" s="184">
        <v>0</v>
      </c>
      <c r="O220" s="194"/>
    </row>
    <row r="221" spans="1:15" x14ac:dyDescent="0.25">
      <c r="A221" s="191"/>
      <c r="B221" s="191"/>
      <c r="C221" s="191"/>
      <c r="D221" s="191"/>
      <c r="E221" s="191"/>
      <c r="F221" s="191"/>
      <c r="G221" s="185"/>
      <c r="H221" s="191"/>
      <c r="I221" s="186"/>
      <c r="J221" s="191"/>
      <c r="K221" s="187"/>
      <c r="L221" s="191"/>
      <c r="M221" s="193"/>
      <c r="N221" s="184"/>
      <c r="O221" s="194"/>
    </row>
    <row r="222" spans="1:15" x14ac:dyDescent="0.25">
      <c r="A222" s="207" t="s">
        <v>485</v>
      </c>
      <c r="B222" s="184">
        <f t="shared" ref="B222" si="92">B218-B220</f>
        <v>0</v>
      </c>
      <c r="C222" s="207"/>
      <c r="D222" s="184">
        <f t="shared" ref="D222" si="93">D218-D220</f>
        <v>0</v>
      </c>
      <c r="E222" s="207"/>
      <c r="F222" s="184">
        <f t="shared" ref="F222" si="94">F218-F220</f>
        <v>-7984</v>
      </c>
      <c r="G222" s="208"/>
      <c r="H222" s="184">
        <f t="shared" ref="H222" si="95">H218-H220</f>
        <v>39</v>
      </c>
      <c r="I222" s="186"/>
      <c r="J222" s="184">
        <f t="shared" ref="J222:L222" si="96">J218-J220</f>
        <v>46</v>
      </c>
      <c r="K222" s="187"/>
      <c r="L222" s="184">
        <f t="shared" si="96"/>
        <v>45</v>
      </c>
      <c r="M222" s="193"/>
      <c r="N222" s="184">
        <f t="shared" ref="N222" si="97">N218-N220</f>
        <v>45</v>
      </c>
      <c r="O222" s="194"/>
    </row>
    <row r="223" spans="1:15" x14ac:dyDescent="0.25">
      <c r="A223" s="191"/>
      <c r="B223" s="191"/>
      <c r="C223" s="191"/>
      <c r="D223" s="191"/>
      <c r="E223" s="191"/>
      <c r="F223" s="191"/>
      <c r="G223" s="185"/>
      <c r="H223" s="191"/>
      <c r="I223" s="186"/>
      <c r="J223" s="191"/>
      <c r="K223" s="187"/>
      <c r="L223" s="191"/>
      <c r="M223" s="193"/>
      <c r="N223" s="184"/>
      <c r="O223" s="194"/>
    </row>
    <row r="224" spans="1:15" x14ac:dyDescent="0.25">
      <c r="A224" s="200" t="s">
        <v>486</v>
      </c>
      <c r="B224" s="205">
        <f t="shared" ref="B224" si="98">B213+B222</f>
        <v>1262</v>
      </c>
      <c r="C224" s="200"/>
      <c r="D224" s="205">
        <f t="shared" ref="D224" si="99">D213+D222</f>
        <v>1262</v>
      </c>
      <c r="E224" s="200"/>
      <c r="F224" s="205">
        <f t="shared" ref="F224" si="100">F213+F222</f>
        <v>1262</v>
      </c>
      <c r="G224" s="201"/>
      <c r="H224" s="205">
        <f t="shared" ref="H224" si="101">H213+H222</f>
        <v>9246</v>
      </c>
      <c r="I224" s="202"/>
      <c r="J224" s="205">
        <f t="shared" ref="J224:L224" si="102">J213+J222</f>
        <v>9207</v>
      </c>
      <c r="K224" s="203"/>
      <c r="L224" s="205">
        <f t="shared" si="102"/>
        <v>9161</v>
      </c>
      <c r="M224" s="204"/>
      <c r="N224" s="205">
        <f t="shared" ref="N224" si="103">N213+N222</f>
        <v>9116</v>
      </c>
      <c r="O224" s="206"/>
    </row>
    <row r="225" spans="1:15" x14ac:dyDescent="0.25">
      <c r="A225" s="252" t="s">
        <v>487</v>
      </c>
      <c r="B225" s="252"/>
      <c r="C225" s="252"/>
      <c r="D225" s="252"/>
      <c r="E225" s="252"/>
      <c r="F225" s="252"/>
      <c r="G225" s="253"/>
      <c r="H225" s="252"/>
      <c r="I225" s="254"/>
      <c r="J225" s="252"/>
      <c r="K225" s="251"/>
      <c r="L225" s="252"/>
      <c r="M225" s="222"/>
      <c r="N225" s="213"/>
      <c r="O225" s="223"/>
    </row>
    <row r="226" spans="1:15" x14ac:dyDescent="0.25">
      <c r="A226" s="195"/>
      <c r="B226" s="195"/>
      <c r="C226" s="195"/>
      <c r="D226" s="195"/>
      <c r="E226" s="195"/>
      <c r="F226" s="433" t="s">
        <v>507</v>
      </c>
      <c r="G226" s="433"/>
      <c r="H226" s="433"/>
      <c r="I226" s="433"/>
      <c r="J226" s="433"/>
      <c r="K226" s="433"/>
      <c r="L226" s="433"/>
      <c r="M226" s="433"/>
      <c r="N226" s="433"/>
      <c r="O226" s="433"/>
    </row>
    <row r="227" spans="1:15" x14ac:dyDescent="0.25">
      <c r="A227" s="195"/>
      <c r="B227" s="182" t="s">
        <v>512</v>
      </c>
      <c r="C227" s="195"/>
      <c r="D227" s="182" t="s">
        <v>470</v>
      </c>
      <c r="E227" s="182"/>
      <c r="F227" s="184" t="s">
        <v>471</v>
      </c>
      <c r="G227" s="185"/>
      <c r="H227" s="184" t="s">
        <v>472</v>
      </c>
      <c r="I227" s="186"/>
      <c r="J227" s="184" t="s">
        <v>473</v>
      </c>
      <c r="K227" s="187"/>
      <c r="L227" s="184" t="s">
        <v>474</v>
      </c>
      <c r="M227" s="188"/>
      <c r="N227" s="189" t="s">
        <v>475</v>
      </c>
      <c r="O227" s="273"/>
    </row>
    <row r="228" spans="1:15" x14ac:dyDescent="0.25">
      <c r="A228" s="182"/>
      <c r="B228" s="191" t="s">
        <v>513</v>
      </c>
      <c r="C228" s="182"/>
      <c r="D228" s="192" t="s">
        <v>511</v>
      </c>
      <c r="E228" s="192"/>
      <c r="F228" s="191" t="s">
        <v>477</v>
      </c>
      <c r="G228" s="185"/>
      <c r="H228" s="191" t="s">
        <v>477</v>
      </c>
      <c r="I228" s="186"/>
      <c r="J228" s="184" t="s">
        <v>477</v>
      </c>
      <c r="K228" s="187"/>
      <c r="L228" s="184" t="s">
        <v>477</v>
      </c>
      <c r="M228" s="193"/>
      <c r="N228" s="184" t="s">
        <v>477</v>
      </c>
      <c r="O228" s="190"/>
    </row>
    <row r="229" spans="1:15" x14ac:dyDescent="0.25">
      <c r="A229" s="274" t="s">
        <v>508</v>
      </c>
      <c r="B229" s="274">
        <f>D240</f>
        <v>8186</v>
      </c>
      <c r="C229" s="274"/>
      <c r="D229" s="274">
        <f>F240</f>
        <v>7852</v>
      </c>
      <c r="E229" s="274"/>
      <c r="F229" s="191">
        <f>H240</f>
        <v>7518</v>
      </c>
      <c r="G229" s="182"/>
      <c r="H229" s="200">
        <f>J240</f>
        <v>7184</v>
      </c>
      <c r="I229" s="275"/>
      <c r="J229" s="200">
        <f>L240</f>
        <v>6850</v>
      </c>
      <c r="K229" s="275"/>
      <c r="L229" s="200">
        <f>N240</f>
        <v>21516</v>
      </c>
      <c r="M229" s="204"/>
      <c r="N229" s="205">
        <v>21182</v>
      </c>
      <c r="O229" s="190"/>
    </row>
    <row r="230" spans="1:15" x14ac:dyDescent="0.25">
      <c r="A230" s="207" t="s">
        <v>332</v>
      </c>
      <c r="B230" s="207"/>
      <c r="C230" s="207"/>
      <c r="D230" s="207"/>
      <c r="E230" s="207"/>
      <c r="F230" s="191"/>
      <c r="G230" s="182"/>
      <c r="H230" s="207"/>
      <c r="I230" s="187"/>
      <c r="J230" s="207"/>
      <c r="K230" s="187"/>
      <c r="L230" s="207"/>
      <c r="M230" s="193"/>
      <c r="N230" s="184"/>
      <c r="O230" s="190"/>
    </row>
    <row r="231" spans="1:15" x14ac:dyDescent="0.25">
      <c r="A231" s="209" t="s">
        <v>333</v>
      </c>
      <c r="B231" s="191"/>
      <c r="C231" s="209"/>
      <c r="D231" s="191"/>
      <c r="E231" s="209"/>
      <c r="F231" s="191"/>
      <c r="G231" s="182"/>
      <c r="H231" s="209" t="s">
        <v>468</v>
      </c>
      <c r="I231" s="187"/>
      <c r="J231" s="209" t="s">
        <v>468</v>
      </c>
      <c r="K231" s="187"/>
      <c r="L231" s="209" t="s">
        <v>468</v>
      </c>
      <c r="M231" s="193"/>
      <c r="N231" s="184">
        <v>0</v>
      </c>
      <c r="O231" s="190"/>
    </row>
    <row r="232" spans="1:15" x14ac:dyDescent="0.25">
      <c r="A232" s="209" t="s">
        <v>479</v>
      </c>
      <c r="B232" s="191"/>
      <c r="C232" s="209"/>
      <c r="D232" s="191"/>
      <c r="E232" s="209"/>
      <c r="F232" s="191"/>
      <c r="G232" s="182"/>
      <c r="H232" s="209" t="s">
        <v>468</v>
      </c>
      <c r="I232" s="187"/>
      <c r="J232" s="209" t="s">
        <v>468</v>
      </c>
      <c r="K232" s="187"/>
      <c r="L232" s="209" t="s">
        <v>468</v>
      </c>
      <c r="M232" s="193" t="s">
        <v>468</v>
      </c>
      <c r="N232" s="260"/>
      <c r="O232" s="190"/>
    </row>
    <row r="233" spans="1:15" x14ac:dyDescent="0.25">
      <c r="A233" s="209" t="s">
        <v>480</v>
      </c>
      <c r="B233" s="191">
        <v>334</v>
      </c>
      <c r="C233" s="209"/>
      <c r="D233" s="191">
        <v>334</v>
      </c>
      <c r="E233" s="209"/>
      <c r="F233" s="191">
        <v>334</v>
      </c>
      <c r="G233" s="182"/>
      <c r="H233" s="209">
        <v>334</v>
      </c>
      <c r="I233" s="187"/>
      <c r="J233" s="209">
        <v>334</v>
      </c>
      <c r="K233" s="187"/>
      <c r="L233" s="209">
        <v>334</v>
      </c>
      <c r="M233" s="193"/>
      <c r="N233" s="184">
        <v>334</v>
      </c>
      <c r="O233" s="190"/>
    </row>
    <row r="234" spans="1:15" x14ac:dyDescent="0.25">
      <c r="A234" s="207" t="s">
        <v>323</v>
      </c>
      <c r="B234" s="214">
        <f>SUM(B231:B233)</f>
        <v>334</v>
      </c>
      <c r="C234" s="207"/>
      <c r="D234" s="214">
        <f>SUM(D231:D233)</f>
        <v>334</v>
      </c>
      <c r="E234" s="207"/>
      <c r="F234" s="214">
        <f>SUM(F231:F233)</f>
        <v>334</v>
      </c>
      <c r="G234" s="182"/>
      <c r="H234" s="207">
        <f>SUM(H231:H233)</f>
        <v>334</v>
      </c>
      <c r="I234" s="187"/>
      <c r="J234" s="207">
        <f>SUM(J231:J233)</f>
        <v>334</v>
      </c>
      <c r="K234" s="187"/>
      <c r="L234" s="207">
        <f>SUM(L231:L233)</f>
        <v>334</v>
      </c>
      <c r="M234" s="193"/>
      <c r="N234" s="184">
        <f t="shared" ref="N234" si="104">SUM(N231:N233)</f>
        <v>334</v>
      </c>
      <c r="O234" s="190"/>
    </row>
    <row r="235" spans="1:15" x14ac:dyDescent="0.25">
      <c r="A235" s="191"/>
      <c r="B235" s="191"/>
      <c r="C235" s="191"/>
      <c r="D235" s="191"/>
      <c r="E235" s="191"/>
      <c r="F235" s="191"/>
      <c r="G235" s="182"/>
      <c r="H235" s="191"/>
      <c r="I235" s="187"/>
      <c r="J235" s="191"/>
      <c r="K235" s="187"/>
      <c r="L235" s="191"/>
      <c r="M235" s="193"/>
      <c r="N235" s="184"/>
      <c r="O235" s="190"/>
    </row>
    <row r="236" spans="1:15" x14ac:dyDescent="0.25">
      <c r="A236" s="207" t="s">
        <v>324</v>
      </c>
      <c r="B236" s="207"/>
      <c r="C236" s="207"/>
      <c r="D236" s="207"/>
      <c r="E236" s="207"/>
      <c r="F236" s="207"/>
      <c r="G236" s="182"/>
      <c r="H236" s="207"/>
      <c r="I236" s="187"/>
      <c r="J236" s="207"/>
      <c r="K236" s="187"/>
      <c r="L236" s="207">
        <v>15000</v>
      </c>
      <c r="M236" s="268">
        <v>1</v>
      </c>
      <c r="N236" s="184">
        <v>0</v>
      </c>
      <c r="O236" s="190"/>
    </row>
    <row r="237" spans="1:15" x14ac:dyDescent="0.25">
      <c r="A237" s="191"/>
      <c r="B237" s="191"/>
      <c r="C237" s="191"/>
      <c r="D237" s="191"/>
      <c r="E237" s="191"/>
      <c r="F237" s="191"/>
      <c r="G237" s="182"/>
      <c r="H237" s="191"/>
      <c r="I237" s="187"/>
      <c r="J237" s="191"/>
      <c r="K237" s="187"/>
      <c r="L237" s="191"/>
      <c r="M237" s="193"/>
      <c r="N237" s="184"/>
      <c r="O237" s="190"/>
    </row>
    <row r="238" spans="1:15" x14ac:dyDescent="0.25">
      <c r="A238" s="207" t="s">
        <v>485</v>
      </c>
      <c r="B238" s="184">
        <f t="shared" ref="B238" si="105">B234-B236</f>
        <v>334</v>
      </c>
      <c r="C238" s="207"/>
      <c r="D238" s="184">
        <f t="shared" ref="D238:F238" si="106">D234-D236</f>
        <v>334</v>
      </c>
      <c r="E238" s="207"/>
      <c r="F238" s="184">
        <f t="shared" si="106"/>
        <v>334</v>
      </c>
      <c r="G238" s="182"/>
      <c r="H238" s="184">
        <f t="shared" ref="H238" si="107">H234-H236</f>
        <v>334</v>
      </c>
      <c r="I238" s="187"/>
      <c r="J238" s="184">
        <f t="shared" ref="J238:L238" si="108">J234-J236</f>
        <v>334</v>
      </c>
      <c r="K238" s="187"/>
      <c r="L238" s="184">
        <f t="shared" si="108"/>
        <v>-14666</v>
      </c>
      <c r="M238" s="193"/>
      <c r="N238" s="184">
        <f t="shared" ref="N238" si="109">N234-N236</f>
        <v>334</v>
      </c>
      <c r="O238" s="190"/>
    </row>
    <row r="239" spans="1:15" x14ac:dyDescent="0.25">
      <c r="A239" s="195"/>
      <c r="B239" s="191"/>
      <c r="C239" s="195"/>
      <c r="D239" s="191"/>
      <c r="E239" s="195"/>
      <c r="F239" s="191"/>
      <c r="G239" s="182"/>
      <c r="H239" s="191"/>
      <c r="I239" s="198"/>
      <c r="J239" s="191"/>
      <c r="K239" s="198"/>
      <c r="L239" s="191"/>
      <c r="M239" s="188"/>
      <c r="N239" s="189"/>
      <c r="O239" s="190"/>
    </row>
    <row r="240" spans="1:15" x14ac:dyDescent="0.25">
      <c r="A240" s="276" t="s">
        <v>486</v>
      </c>
      <c r="B240" s="205">
        <f t="shared" ref="B240" si="110">B229+B238</f>
        <v>8520</v>
      </c>
      <c r="C240" s="276"/>
      <c r="D240" s="205">
        <f t="shared" ref="D240:F240" si="111">D229+D238</f>
        <v>8186</v>
      </c>
      <c r="E240" s="276"/>
      <c r="F240" s="205">
        <f t="shared" si="111"/>
        <v>7852</v>
      </c>
      <c r="G240" s="182"/>
      <c r="H240" s="205">
        <f t="shared" ref="H240" si="112">H229+H238</f>
        <v>7518</v>
      </c>
      <c r="I240" s="277"/>
      <c r="J240" s="205">
        <f t="shared" ref="J240:L240" si="113">J229+J238</f>
        <v>7184</v>
      </c>
      <c r="K240" s="277"/>
      <c r="L240" s="205">
        <f t="shared" si="113"/>
        <v>6850</v>
      </c>
      <c r="M240" s="278"/>
      <c r="N240" s="279">
        <f t="shared" ref="N240" si="114">N229+N238</f>
        <v>21516</v>
      </c>
      <c r="O240" s="190"/>
    </row>
    <row r="241" spans="1:15" x14ac:dyDescent="0.25">
      <c r="A241" s="252" t="s">
        <v>487</v>
      </c>
      <c r="B241" s="252"/>
      <c r="C241" s="252"/>
      <c r="D241" s="252"/>
      <c r="E241" s="252"/>
      <c r="F241" s="252"/>
      <c r="G241" s="245"/>
      <c r="H241" s="252"/>
      <c r="I241" s="251"/>
      <c r="J241" s="252"/>
      <c r="K241" s="280" t="s">
        <v>509</v>
      </c>
      <c r="L241" s="252"/>
      <c r="M241" s="222"/>
      <c r="N241" s="213"/>
      <c r="O241" s="259"/>
    </row>
  </sheetData>
  <mergeCells count="13">
    <mergeCell ref="A85:O85"/>
    <mergeCell ref="A1:O1"/>
    <mergeCell ref="H22:J22"/>
    <mergeCell ref="F23:O23"/>
    <mergeCell ref="F44:O44"/>
    <mergeCell ref="F64:O64"/>
    <mergeCell ref="F226:O226"/>
    <mergeCell ref="F107:O107"/>
    <mergeCell ref="F126:O126"/>
    <mergeCell ref="F143:O143"/>
    <mergeCell ref="G159:O159"/>
    <mergeCell ref="F160:O160"/>
    <mergeCell ref="F177:O17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31"/>
  <sheetViews>
    <sheetView zoomScale="80" zoomScaleNormal="8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4.25" x14ac:dyDescent="0.25"/>
  <cols>
    <col min="1" max="1" width="4.625" style="137" customWidth="1"/>
    <col min="2" max="2" width="24.875" style="130" customWidth="1"/>
    <col min="3" max="3" width="5.25" style="146" bestFit="1" customWidth="1"/>
    <col min="4" max="9" width="13.125" style="131" customWidth="1"/>
    <col min="10" max="10" width="43.125" style="131" customWidth="1"/>
    <col min="11" max="259" width="11" style="130" customWidth="1"/>
    <col min="260" max="16384" width="9" style="130"/>
  </cols>
  <sheetData>
    <row r="1" spans="1:10" ht="18" customHeight="1" x14ac:dyDescent="0.25">
      <c r="A1" s="132"/>
      <c r="B1" s="133" t="s">
        <v>247</v>
      </c>
      <c r="C1" s="134" t="s">
        <v>248</v>
      </c>
      <c r="D1" s="135" t="s">
        <v>249</v>
      </c>
      <c r="E1" s="135" t="s">
        <v>252</v>
      </c>
      <c r="F1" s="135" t="s">
        <v>253</v>
      </c>
      <c r="G1" s="135" t="s">
        <v>254</v>
      </c>
      <c r="H1" s="136" t="s">
        <v>255</v>
      </c>
      <c r="I1" s="135" t="s">
        <v>256</v>
      </c>
      <c r="J1" s="125" t="s">
        <v>298</v>
      </c>
    </row>
    <row r="2" spans="1:10" ht="24.75" customHeight="1" x14ac:dyDescent="0.25">
      <c r="A2" s="137">
        <v>1</v>
      </c>
      <c r="B2" s="147" t="s">
        <v>257</v>
      </c>
      <c r="C2" s="147" t="s">
        <v>349</v>
      </c>
      <c r="D2" s="148" t="s">
        <v>258</v>
      </c>
      <c r="E2" s="148" t="s">
        <v>348</v>
      </c>
      <c r="F2" s="148" t="s">
        <v>443</v>
      </c>
      <c r="G2" s="148" t="s">
        <v>388</v>
      </c>
      <c r="H2" s="148" t="s">
        <v>371</v>
      </c>
      <c r="I2" s="148" t="s">
        <v>389</v>
      </c>
      <c r="J2" s="126" t="s">
        <v>403</v>
      </c>
    </row>
    <row r="3" spans="1:10" ht="24.75" customHeight="1" x14ac:dyDescent="0.25">
      <c r="A3" s="137">
        <f>A2+1</f>
        <v>2</v>
      </c>
      <c r="B3" s="71" t="s">
        <v>259</v>
      </c>
      <c r="C3" s="138">
        <v>100</v>
      </c>
      <c r="D3" s="131">
        <v>0</v>
      </c>
      <c r="E3" s="139">
        <v>859916.08</v>
      </c>
      <c r="F3" s="139">
        <v>-693093.52</v>
      </c>
      <c r="G3" s="139">
        <f>'General Account Detail'!E261</f>
        <v>343237.31999999954</v>
      </c>
      <c r="H3" s="139">
        <f>'General Account Detail'!G261</f>
        <v>364058.86000000004</v>
      </c>
      <c r="I3" s="139">
        <f>G3-H3</f>
        <v>-20821.540000000503</v>
      </c>
      <c r="J3" s="127" t="str">
        <f>CONCATENATE("Income: See General Account, Line ",ROW('General Account Detail'!F68)-1,";
Expenses: See General Account, Line ",ROW('General Account Detail'!F256)-1)</f>
        <v>Income: See General Account, Line 67;
Expenses: See General Account, Line 255</v>
      </c>
    </row>
    <row r="4" spans="1:10" ht="24.75" customHeight="1" x14ac:dyDescent="0.25">
      <c r="A4" s="137">
        <f t="shared" ref="A4:A25" si="0">A3+1</f>
        <v>3</v>
      </c>
      <c r="B4" s="71" t="s">
        <v>260</v>
      </c>
      <c r="C4" s="138">
        <v>150</v>
      </c>
      <c r="D4" s="139">
        <v>0</v>
      </c>
      <c r="E4" s="131">
        <v>148148.62</v>
      </c>
      <c r="F4" s="131">
        <v>0</v>
      </c>
      <c r="G4" s="131">
        <f>'Highway Account Detail'!E105</f>
        <v>-3304.88</v>
      </c>
      <c r="H4" s="131">
        <f>'Highway Account Detail'!G105</f>
        <v>102128.83999999965</v>
      </c>
      <c r="I4" s="139">
        <f t="shared" ref="I4:I25" si="1">G4-H4</f>
        <v>-105433.71999999965</v>
      </c>
      <c r="J4" s="127" t="str">
        <f>CONCATENATE("Income from Highway Account, Line ",ROW('General Account Detail'!F21)-1,";
Expenses: See Highway Account, Line ",ROW('General Account Detail'!F113)-1)</f>
        <v>Income from Highway Account, Line 20;
Expenses: See Highway Account, Line 112</v>
      </c>
    </row>
    <row r="5" spans="1:10" ht="24.75" customHeight="1" x14ac:dyDescent="0.25">
      <c r="A5" s="137">
        <f t="shared" si="0"/>
        <v>4</v>
      </c>
      <c r="B5" s="71" t="s">
        <v>261</v>
      </c>
      <c r="C5" s="138">
        <v>160</v>
      </c>
      <c r="D5" s="139">
        <v>0</v>
      </c>
      <c r="E5" s="131">
        <v>144191.51</v>
      </c>
      <c r="F5" s="131">
        <v>0</v>
      </c>
      <c r="G5" s="131">
        <v>144191.51</v>
      </c>
      <c r="H5" s="139">
        <v>133611.82</v>
      </c>
      <c r="I5" s="139">
        <v>10579.690000000002</v>
      </c>
      <c r="J5" s="127" t="s">
        <v>391</v>
      </c>
    </row>
    <row r="6" spans="1:10" ht="24.75" customHeight="1" x14ac:dyDescent="0.25">
      <c r="A6" s="137">
        <f t="shared" si="0"/>
        <v>5</v>
      </c>
      <c r="B6" s="71" t="s">
        <v>262</v>
      </c>
      <c r="C6" s="138">
        <v>200</v>
      </c>
      <c r="D6" s="139">
        <v>0</v>
      </c>
      <c r="E6" s="131">
        <v>6302.23</v>
      </c>
      <c r="F6" s="131">
        <v>0</v>
      </c>
      <c r="G6" s="131">
        <v>6302.23</v>
      </c>
      <c r="H6" s="139">
        <v>7788.1</v>
      </c>
      <c r="I6" s="139">
        <v>-1485.8700000000008</v>
      </c>
      <c r="J6" s="127" t="s">
        <v>392</v>
      </c>
    </row>
    <row r="7" spans="1:10" ht="24.75" customHeight="1" x14ac:dyDescent="0.25">
      <c r="A7" s="137">
        <f t="shared" si="0"/>
        <v>6</v>
      </c>
      <c r="B7" s="71" t="s">
        <v>263</v>
      </c>
      <c r="C7" s="138">
        <v>210</v>
      </c>
      <c r="D7" s="139">
        <v>91915.35</v>
      </c>
      <c r="E7" s="131">
        <v>59799.199999999997</v>
      </c>
      <c r="F7" s="131">
        <v>0</v>
      </c>
      <c r="G7" s="131">
        <v>151714.54999999999</v>
      </c>
      <c r="H7" s="139">
        <v>123440.35</v>
      </c>
      <c r="I7" s="139">
        <v>28274.199999999983</v>
      </c>
      <c r="J7" s="127" t="s">
        <v>445</v>
      </c>
    </row>
    <row r="8" spans="1:10" ht="24.75" customHeight="1" x14ac:dyDescent="0.25">
      <c r="A8" s="137">
        <f t="shared" si="0"/>
        <v>7</v>
      </c>
      <c r="B8" s="71" t="s">
        <v>264</v>
      </c>
      <c r="C8" s="138">
        <v>300</v>
      </c>
      <c r="D8" s="139">
        <v>35263.57</v>
      </c>
      <c r="E8" s="131">
        <v>27627.69</v>
      </c>
      <c r="F8" s="131">
        <v>0</v>
      </c>
      <c r="G8" s="131">
        <v>62891.26</v>
      </c>
      <c r="H8" s="139">
        <v>55586.16</v>
      </c>
      <c r="I8" s="139">
        <v>7305.0999999999985</v>
      </c>
      <c r="J8" s="127" t="s">
        <v>393</v>
      </c>
    </row>
    <row r="9" spans="1:10" ht="24.75" customHeight="1" x14ac:dyDescent="0.25">
      <c r="A9" s="137">
        <f t="shared" si="0"/>
        <v>8</v>
      </c>
      <c r="B9" s="71" t="s">
        <v>359</v>
      </c>
      <c r="C9" s="140">
        <v>350</v>
      </c>
      <c r="D9" s="139">
        <v>0</v>
      </c>
      <c r="E9" s="131">
        <v>10151.34</v>
      </c>
      <c r="F9" s="131">
        <v>0</v>
      </c>
      <c r="G9" s="131">
        <v>10151.34</v>
      </c>
      <c r="H9" s="139">
        <v>4172</v>
      </c>
      <c r="I9" s="139">
        <v>5979.34</v>
      </c>
      <c r="J9" s="127" t="s">
        <v>394</v>
      </c>
    </row>
    <row r="10" spans="1:10" ht="24.75" customHeight="1" x14ac:dyDescent="0.25">
      <c r="A10" s="137">
        <f t="shared" si="0"/>
        <v>9</v>
      </c>
      <c r="B10" s="71" t="s">
        <v>346</v>
      </c>
      <c r="C10" s="138">
        <v>400</v>
      </c>
      <c r="D10" s="139">
        <v>239527.41</v>
      </c>
      <c r="E10" s="131">
        <v>153820.76999999999</v>
      </c>
      <c r="F10" s="131">
        <v>0</v>
      </c>
      <c r="G10" s="131">
        <v>393348.18</v>
      </c>
      <c r="H10" s="139">
        <v>390857.61</v>
      </c>
      <c r="I10" s="139">
        <v>2490.570000000007</v>
      </c>
      <c r="J10" s="127" t="s">
        <v>361</v>
      </c>
    </row>
    <row r="11" spans="1:10" ht="24.75" customHeight="1" x14ac:dyDescent="0.25">
      <c r="A11" s="137">
        <f t="shared" si="0"/>
        <v>10</v>
      </c>
      <c r="B11" s="71" t="s">
        <v>446</v>
      </c>
      <c r="C11" s="138">
        <v>402</v>
      </c>
      <c r="D11" s="139">
        <v>20343.599999999999</v>
      </c>
      <c r="E11" s="131">
        <v>1809.45</v>
      </c>
      <c r="F11" s="131">
        <v>0</v>
      </c>
      <c r="G11" s="131">
        <v>22153.05</v>
      </c>
      <c r="H11" s="139">
        <v>22071.360000000001</v>
      </c>
      <c r="I11" s="139">
        <v>81.68999999999869</v>
      </c>
      <c r="J11" s="127" t="s">
        <v>395</v>
      </c>
    </row>
    <row r="12" spans="1:10" ht="24.75" customHeight="1" x14ac:dyDescent="0.25">
      <c r="A12" s="137">
        <f t="shared" si="0"/>
        <v>11</v>
      </c>
      <c r="B12" s="71" t="s">
        <v>265</v>
      </c>
      <c r="C12" s="138">
        <v>410</v>
      </c>
      <c r="D12" s="139">
        <v>0</v>
      </c>
      <c r="E12" s="131">
        <v>2071.71</v>
      </c>
      <c r="F12" s="131">
        <v>0</v>
      </c>
      <c r="G12" s="131">
        <v>2071.71</v>
      </c>
      <c r="H12" s="139">
        <v>3773.74</v>
      </c>
      <c r="I12" s="139">
        <v>-1702.0299999999997</v>
      </c>
      <c r="J12" s="127" t="s">
        <v>396</v>
      </c>
    </row>
    <row r="13" spans="1:10" ht="24.75" customHeight="1" x14ac:dyDescent="0.25">
      <c r="A13" s="137">
        <f t="shared" si="0"/>
        <v>12</v>
      </c>
      <c r="B13" s="71" t="s">
        <v>447</v>
      </c>
      <c r="C13" s="138">
        <v>420</v>
      </c>
      <c r="D13" s="139">
        <v>0</v>
      </c>
      <c r="E13" s="131">
        <v>42288.33</v>
      </c>
      <c r="F13" s="131">
        <v>0</v>
      </c>
      <c r="G13" s="131">
        <v>42288.33</v>
      </c>
      <c r="H13" s="139">
        <v>450281.63</v>
      </c>
      <c r="I13" s="139">
        <v>-407993.3</v>
      </c>
      <c r="J13" s="127" t="s">
        <v>404</v>
      </c>
    </row>
    <row r="14" spans="1:10" ht="24.75" customHeight="1" x14ac:dyDescent="0.25">
      <c r="A14" s="137">
        <f t="shared" si="0"/>
        <v>13</v>
      </c>
      <c r="B14" s="71" t="s">
        <v>266</v>
      </c>
      <c r="C14" s="138">
        <v>422</v>
      </c>
      <c r="D14" s="139">
        <v>0</v>
      </c>
      <c r="E14" s="131">
        <v>124831.6</v>
      </c>
      <c r="F14" s="131">
        <v>0</v>
      </c>
      <c r="G14" s="131">
        <v>124831.6</v>
      </c>
      <c r="H14" s="139">
        <v>370496.82</v>
      </c>
      <c r="I14" s="139">
        <v>-245665.22</v>
      </c>
      <c r="J14" s="127" t="s">
        <v>397</v>
      </c>
    </row>
    <row r="15" spans="1:10" ht="24.75" customHeight="1" x14ac:dyDescent="0.25">
      <c r="A15" s="137">
        <f t="shared" si="0"/>
        <v>14</v>
      </c>
      <c r="B15" s="71" t="s">
        <v>267</v>
      </c>
      <c r="C15" s="138">
        <v>424</v>
      </c>
      <c r="D15" s="139">
        <v>0</v>
      </c>
      <c r="E15" s="131">
        <v>153708.6</v>
      </c>
      <c r="F15" s="131">
        <v>0</v>
      </c>
      <c r="G15" s="131">
        <v>153708.6</v>
      </c>
      <c r="H15" s="139">
        <v>153343.95000000001</v>
      </c>
      <c r="I15" s="139">
        <v>364.64999999999418</v>
      </c>
      <c r="J15" s="127" t="s">
        <v>361</v>
      </c>
    </row>
    <row r="16" spans="1:10" ht="24.75" customHeight="1" x14ac:dyDescent="0.25">
      <c r="A16" s="137">
        <f t="shared" si="0"/>
        <v>15</v>
      </c>
      <c r="B16" s="71" t="s">
        <v>268</v>
      </c>
      <c r="C16" s="138">
        <v>440</v>
      </c>
      <c r="D16" s="131">
        <v>0</v>
      </c>
      <c r="E16" s="131">
        <v>9245.75</v>
      </c>
      <c r="F16" s="131">
        <v>0</v>
      </c>
      <c r="G16" s="131">
        <v>9245.75</v>
      </c>
      <c r="H16" s="139">
        <v>9207.6</v>
      </c>
      <c r="I16" s="139">
        <v>38.149999999999636</v>
      </c>
      <c r="J16" s="127" t="s">
        <v>361</v>
      </c>
    </row>
    <row r="17" spans="1:10" ht="24.75" customHeight="1" x14ac:dyDescent="0.25">
      <c r="A17" s="137">
        <f t="shared" si="0"/>
        <v>16</v>
      </c>
      <c r="B17" s="71" t="s">
        <v>347</v>
      </c>
      <c r="C17" s="138">
        <v>450</v>
      </c>
      <c r="D17" s="131">
        <v>2250.27</v>
      </c>
      <c r="E17" s="131">
        <v>826.38</v>
      </c>
      <c r="F17" s="131">
        <v>0</v>
      </c>
      <c r="G17" s="131">
        <v>3076.65</v>
      </c>
      <c r="H17" s="139">
        <v>3054.86</v>
      </c>
      <c r="I17" s="139">
        <v>21.789999999999964</v>
      </c>
      <c r="J17" s="127" t="s">
        <v>361</v>
      </c>
    </row>
    <row r="18" spans="1:10" ht="24.75" customHeight="1" x14ac:dyDescent="0.25">
      <c r="A18" s="137">
        <f t="shared" si="0"/>
        <v>17</v>
      </c>
      <c r="B18" s="141" t="s">
        <v>269</v>
      </c>
      <c r="C18" s="138">
        <v>452</v>
      </c>
      <c r="D18" s="131">
        <v>0</v>
      </c>
      <c r="E18" s="131">
        <v>134797.99</v>
      </c>
      <c r="F18" s="131">
        <v>0</v>
      </c>
      <c r="G18" s="131">
        <v>134797.99</v>
      </c>
      <c r="H18" s="139">
        <v>154012.41</v>
      </c>
      <c r="I18" s="139">
        <v>-19214.420000000013</v>
      </c>
      <c r="J18" s="127" t="s">
        <v>398</v>
      </c>
    </row>
    <row r="19" spans="1:10" ht="24.75" customHeight="1" x14ac:dyDescent="0.25">
      <c r="A19" s="137">
        <f t="shared" si="0"/>
        <v>18</v>
      </c>
      <c r="B19" s="141" t="s">
        <v>270</v>
      </c>
      <c r="C19" s="138">
        <v>454</v>
      </c>
      <c r="D19" s="131">
        <v>53744.51</v>
      </c>
      <c r="E19" s="131">
        <v>0</v>
      </c>
      <c r="F19" s="131">
        <v>0</v>
      </c>
      <c r="G19" s="131">
        <v>53744.51</v>
      </c>
      <c r="H19" s="139">
        <v>41047.410000000003</v>
      </c>
      <c r="I19" s="139">
        <v>12697.099999999999</v>
      </c>
      <c r="J19" s="127" t="s">
        <v>399</v>
      </c>
    </row>
    <row r="20" spans="1:10" ht="24.75" customHeight="1" x14ac:dyDescent="0.25">
      <c r="A20" s="137">
        <f t="shared" si="0"/>
        <v>19</v>
      </c>
      <c r="B20" s="71" t="s">
        <v>271</v>
      </c>
      <c r="C20" s="138">
        <v>456</v>
      </c>
      <c r="D20" s="139">
        <v>59861.73</v>
      </c>
      <c r="E20" s="131">
        <v>85</v>
      </c>
      <c r="F20" s="131">
        <v>0</v>
      </c>
      <c r="G20" s="131">
        <v>59946.73</v>
      </c>
      <c r="H20" s="139">
        <v>59599.54</v>
      </c>
      <c r="I20" s="139">
        <v>347.19000000000233</v>
      </c>
      <c r="J20" s="127" t="s">
        <v>400</v>
      </c>
    </row>
    <row r="21" spans="1:10" ht="24.75" customHeight="1" x14ac:dyDescent="0.25">
      <c r="A21" s="137">
        <f t="shared" si="0"/>
        <v>20</v>
      </c>
      <c r="B21" s="71" t="s">
        <v>390</v>
      </c>
      <c r="C21" s="140">
        <v>460</v>
      </c>
      <c r="D21" s="139">
        <v>0</v>
      </c>
      <c r="E21" s="131">
        <v>10000</v>
      </c>
      <c r="F21" s="131">
        <v>0</v>
      </c>
      <c r="G21" s="131">
        <v>10000</v>
      </c>
      <c r="H21" s="139">
        <v>0</v>
      </c>
      <c r="I21" s="139">
        <v>10000</v>
      </c>
      <c r="J21" s="127" t="s">
        <v>401</v>
      </c>
    </row>
    <row r="22" spans="1:10" ht="24.75" customHeight="1" x14ac:dyDescent="0.25">
      <c r="A22" s="137">
        <f t="shared" si="0"/>
        <v>21</v>
      </c>
      <c r="B22" s="71" t="s">
        <v>272</v>
      </c>
      <c r="C22" s="138">
        <v>470</v>
      </c>
      <c r="D22" s="131">
        <v>0</v>
      </c>
      <c r="E22" s="131">
        <v>84118.45</v>
      </c>
      <c r="F22" s="131">
        <v>0</v>
      </c>
      <c r="G22" s="131">
        <v>84118.45</v>
      </c>
      <c r="H22" s="139">
        <v>84051.21</v>
      </c>
      <c r="I22" s="139">
        <v>67.239999999990687</v>
      </c>
      <c r="J22" s="127" t="s">
        <v>362</v>
      </c>
    </row>
    <row r="23" spans="1:10" ht="24.75" customHeight="1" x14ac:dyDescent="0.25">
      <c r="A23" s="137">
        <f t="shared" si="0"/>
        <v>22</v>
      </c>
      <c r="B23" s="71" t="s">
        <v>273</v>
      </c>
      <c r="C23" s="138">
        <v>475</v>
      </c>
      <c r="D23" s="131">
        <v>0</v>
      </c>
      <c r="E23" s="131">
        <v>174924.2</v>
      </c>
      <c r="F23" s="131">
        <v>0</v>
      </c>
      <c r="G23" s="131">
        <v>174924.2</v>
      </c>
      <c r="H23" s="139">
        <v>174784.37</v>
      </c>
      <c r="I23" s="139">
        <v>139.8300000000163</v>
      </c>
      <c r="J23" s="127" t="s">
        <v>361</v>
      </c>
    </row>
    <row r="24" spans="1:10" ht="24.75" customHeight="1" x14ac:dyDescent="0.25">
      <c r="A24" s="137">
        <f t="shared" si="0"/>
        <v>23</v>
      </c>
      <c r="B24" s="71" t="s">
        <v>274</v>
      </c>
      <c r="C24" s="138">
        <v>550</v>
      </c>
      <c r="D24" s="131">
        <v>44010.06</v>
      </c>
      <c r="E24" s="131">
        <v>0</v>
      </c>
      <c r="F24" s="131">
        <v>0</v>
      </c>
      <c r="G24" s="131">
        <v>44010.06</v>
      </c>
      <c r="H24" s="139">
        <v>37804.36</v>
      </c>
      <c r="I24" s="139">
        <v>6205.6999999999971</v>
      </c>
      <c r="J24" s="127" t="s">
        <v>402</v>
      </c>
    </row>
    <row r="25" spans="1:10" ht="24.75" customHeight="1" x14ac:dyDescent="0.25">
      <c r="A25" s="137">
        <f t="shared" si="0"/>
        <v>24</v>
      </c>
      <c r="B25" s="142" t="s">
        <v>275</v>
      </c>
      <c r="C25" s="143"/>
      <c r="D25" s="144">
        <f>SUM(D3:D24)</f>
        <v>546916.5</v>
      </c>
      <c r="E25" s="145">
        <f>SUM(E3:E24)</f>
        <v>2148664.9</v>
      </c>
      <c r="F25" s="145">
        <f>SUM(F3:F24)</f>
        <v>-693093.52</v>
      </c>
      <c r="G25" s="145">
        <f>SUM(G3:G24)</f>
        <v>2027449.1399999997</v>
      </c>
      <c r="H25" s="144">
        <f>SUM(H3:H24)</f>
        <v>2745173</v>
      </c>
      <c r="I25" s="145">
        <f t="shared" si="1"/>
        <v>-717723.86000000034</v>
      </c>
      <c r="J25" s="128"/>
    </row>
    <row r="26" spans="1:10" ht="13.5" customHeight="1" x14ac:dyDescent="0.25"/>
    <row r="27" spans="1:10" ht="13.5" customHeight="1" x14ac:dyDescent="0.25">
      <c r="B27" s="129" t="s">
        <v>444</v>
      </c>
      <c r="C27" s="129"/>
      <c r="D27" s="129"/>
      <c r="E27" s="129"/>
      <c r="F27" s="129"/>
      <c r="G27" s="129"/>
      <c r="H27" s="129"/>
      <c r="I27" s="129"/>
      <c r="J27" s="129"/>
    </row>
    <row r="28" spans="1:10" ht="13.5" customHeight="1" x14ac:dyDescent="0.25">
      <c r="B28" s="130" t="s">
        <v>372</v>
      </c>
      <c r="C28" s="130"/>
      <c r="D28" s="130"/>
      <c r="E28" s="130"/>
      <c r="F28" s="130"/>
      <c r="G28" s="130"/>
      <c r="H28" s="130"/>
      <c r="I28" s="130"/>
      <c r="J28" s="130"/>
    </row>
    <row r="29" spans="1:10" x14ac:dyDescent="0.25">
      <c r="C29" s="130"/>
      <c r="D29" s="130"/>
      <c r="E29" s="130"/>
      <c r="F29" s="130"/>
      <c r="G29" s="130"/>
      <c r="H29" s="130"/>
      <c r="I29" s="130"/>
      <c r="J29" s="130"/>
    </row>
    <row r="30" spans="1:10" x14ac:dyDescent="0.25">
      <c r="C30" s="130"/>
      <c r="D30" s="130"/>
      <c r="E30" s="130"/>
      <c r="F30" s="130"/>
      <c r="G30" s="130"/>
      <c r="H30" s="130"/>
      <c r="I30" s="130"/>
      <c r="J30" s="130"/>
    </row>
    <row r="31" spans="1:10" x14ac:dyDescent="0.25">
      <c r="C31" s="130"/>
      <c r="D31" s="130"/>
      <c r="E31" s="130"/>
      <c r="F31" s="130"/>
      <c r="G31" s="130"/>
      <c r="H31" s="130"/>
      <c r="I31" s="130"/>
      <c r="J31" s="130"/>
    </row>
  </sheetData>
  <printOptions horizontalCentered="1"/>
  <pageMargins left="0.5" right="0.5" top="0.75" bottom="0.5" header="0.3" footer="0.3"/>
  <pageSetup scale="75" fitToHeight="0" orientation="landscape" r:id="rId1"/>
  <headerFooter>
    <oddHeader>&amp;C&amp;"-,Bold"&amp;13Town of Pomfret&amp;"-,Regular"&amp;12
&amp;11Summary of Fund Balances&amp;R&amp;11Draft - January 23, 2022</oddHeader>
    <oddFooter>&amp;R&amp;11Page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16"/>
  <sheetViews>
    <sheetView zoomScale="75" zoomScaleNormal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.625" style="13" customWidth="1"/>
    <col min="2" max="2" width="28.125" style="2" customWidth="1"/>
    <col min="3" max="3" width="18.875" style="14" customWidth="1"/>
    <col min="4" max="4" width="18.875" style="1" customWidth="1"/>
    <col min="5" max="253" width="11" style="2" customWidth="1"/>
    <col min="254" max="16384" width="9" style="2"/>
  </cols>
  <sheetData>
    <row r="1" spans="1:4" ht="18" customHeight="1" x14ac:dyDescent="0.25">
      <c r="A1" s="15"/>
      <c r="B1" s="20" t="s">
        <v>247</v>
      </c>
      <c r="C1" s="26" t="s">
        <v>248</v>
      </c>
      <c r="D1" s="21" t="s">
        <v>249</v>
      </c>
    </row>
    <row r="2" spans="1:4" ht="18" customHeight="1" x14ac:dyDescent="0.25">
      <c r="A2" s="13">
        <v>1</v>
      </c>
      <c r="B2" s="42"/>
      <c r="C2" s="42" t="s">
        <v>285</v>
      </c>
      <c r="D2" s="43" t="s">
        <v>276</v>
      </c>
    </row>
    <row r="3" spans="1:4" ht="18" customHeight="1" x14ac:dyDescent="0.25">
      <c r="A3" s="23">
        <f>A2+1</f>
        <v>2</v>
      </c>
      <c r="B3" s="17" t="s">
        <v>277</v>
      </c>
      <c r="C3" s="26"/>
      <c r="D3" s="44"/>
    </row>
    <row r="4" spans="1:4" ht="18" customHeight="1" x14ac:dyDescent="0.25">
      <c r="A4" s="23">
        <f t="shared" ref="A4:A16" si="0">A3+1</f>
        <v>3</v>
      </c>
      <c r="B4" s="36" t="s">
        <v>278</v>
      </c>
      <c r="C4" s="40">
        <v>859815.8</v>
      </c>
      <c r="D4" s="24">
        <v>148148.62</v>
      </c>
    </row>
    <row r="5" spans="1:4" ht="18" customHeight="1" x14ac:dyDescent="0.25">
      <c r="A5" s="23">
        <f t="shared" si="0"/>
        <v>4</v>
      </c>
      <c r="B5" s="121" t="s">
        <v>363</v>
      </c>
      <c r="C5" s="40">
        <v>100</v>
      </c>
      <c r="D5" s="24">
        <v>0</v>
      </c>
    </row>
    <row r="6" spans="1:4" ht="18" customHeight="1" x14ac:dyDescent="0.25">
      <c r="A6" s="23">
        <f t="shared" si="0"/>
        <v>5</v>
      </c>
      <c r="B6" s="60" t="s">
        <v>296</v>
      </c>
      <c r="C6" s="40">
        <v>115.16</v>
      </c>
      <c r="D6" s="24">
        <v>0</v>
      </c>
    </row>
    <row r="7" spans="1:4" ht="18" customHeight="1" x14ac:dyDescent="0.25">
      <c r="A7" s="23">
        <f t="shared" si="0"/>
        <v>6</v>
      </c>
      <c r="B7" s="49" t="s">
        <v>281</v>
      </c>
      <c r="C7" s="56">
        <f>SUM(C4:C6)</f>
        <v>860030.96000000008</v>
      </c>
      <c r="D7" s="57">
        <f>SUM(D4:D6)</f>
        <v>148148.62</v>
      </c>
    </row>
    <row r="8" spans="1:4" ht="18" customHeight="1" x14ac:dyDescent="0.25">
      <c r="A8" s="23">
        <f t="shared" si="0"/>
        <v>7</v>
      </c>
      <c r="B8" s="35"/>
      <c r="C8" s="40"/>
      <c r="D8" s="24"/>
    </row>
    <row r="9" spans="1:4" ht="18" customHeight="1" x14ac:dyDescent="0.25">
      <c r="A9" s="23">
        <f t="shared" si="0"/>
        <v>8</v>
      </c>
      <c r="B9" s="17" t="s">
        <v>279</v>
      </c>
      <c r="C9" s="26"/>
      <c r="D9" s="44"/>
    </row>
    <row r="10" spans="1:4" ht="18" customHeight="1" x14ac:dyDescent="0.25">
      <c r="A10" s="23">
        <f t="shared" si="0"/>
        <v>9</v>
      </c>
      <c r="B10" s="36" t="s">
        <v>280</v>
      </c>
      <c r="C10" s="40">
        <v>693208.68</v>
      </c>
      <c r="D10" s="24">
        <v>0</v>
      </c>
    </row>
    <row r="11" spans="1:4" ht="18" customHeight="1" x14ac:dyDescent="0.25">
      <c r="A11" s="23">
        <f t="shared" si="0"/>
        <v>10</v>
      </c>
      <c r="B11" s="60" t="s">
        <v>295</v>
      </c>
      <c r="C11" s="40">
        <v>0</v>
      </c>
      <c r="D11" s="24">
        <v>0</v>
      </c>
    </row>
    <row r="12" spans="1:4" ht="18" customHeight="1" x14ac:dyDescent="0.25">
      <c r="A12" s="23">
        <f t="shared" si="0"/>
        <v>11</v>
      </c>
      <c r="B12" s="49" t="s">
        <v>282</v>
      </c>
      <c r="C12" s="56">
        <f>SUM(C8:C11)</f>
        <v>693208.68</v>
      </c>
      <c r="D12" s="57">
        <f>SUM(D8:D11)</f>
        <v>0</v>
      </c>
    </row>
    <row r="13" spans="1:4" ht="18" customHeight="1" x14ac:dyDescent="0.25">
      <c r="A13" s="23">
        <f t="shared" si="0"/>
        <v>12</v>
      </c>
      <c r="B13" s="35"/>
      <c r="C13" s="40"/>
      <c r="D13" s="24"/>
    </row>
    <row r="14" spans="1:4" ht="18" customHeight="1" x14ac:dyDescent="0.25">
      <c r="A14" s="23">
        <f t="shared" si="0"/>
        <v>13</v>
      </c>
      <c r="B14" s="49" t="s">
        <v>283</v>
      </c>
      <c r="C14" s="56">
        <f>C7-C12</f>
        <v>166822.28000000003</v>
      </c>
      <c r="D14" s="57">
        <f>D7-D12</f>
        <v>148148.62</v>
      </c>
    </row>
    <row r="15" spans="1:4" ht="18" customHeight="1" x14ac:dyDescent="0.25">
      <c r="A15" s="23">
        <f t="shared" si="0"/>
        <v>14</v>
      </c>
      <c r="B15" s="35"/>
      <c r="C15" s="40"/>
      <c r="D15" s="25"/>
    </row>
    <row r="16" spans="1:4" ht="30" x14ac:dyDescent="0.25">
      <c r="A16" s="38">
        <f t="shared" si="0"/>
        <v>15</v>
      </c>
      <c r="B16" s="37" t="s">
        <v>284</v>
      </c>
      <c r="C16" s="41">
        <f>C12+C14</f>
        <v>860030.96000000008</v>
      </c>
      <c r="D16" s="39">
        <f>D7</f>
        <v>148148.62</v>
      </c>
    </row>
  </sheetData>
  <printOptions horizontalCentered="1"/>
  <pageMargins left="0.5" right="0.5" top="1.2" bottom="0.5" header="0.3" footer="0.3"/>
  <pageSetup fitToHeight="0" orientation="portrait" r:id="rId1"/>
  <headerFooter>
    <oddHeader>&amp;C&amp;"-,Bold"&amp;13Town of Pomfret&amp;"-,Regular"&amp;12
&amp;11Balance Sheet as of June 30, 2020
Statement of Modified Cash Basis Assets, Liabilities and Fund Balance&amp;R&amp;11Draft - January 23, 2022</oddHeader>
    <oddFooter>&amp;R&amp;11Page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5"/>
  <sheetViews>
    <sheetView zoomScale="75" zoomScaleNormal="75" workbookViewId="0"/>
  </sheetViews>
  <sheetFormatPr defaultRowHeight="15" x14ac:dyDescent="0.25"/>
  <cols>
    <col min="1" max="1" width="4.625" style="73" customWidth="1"/>
    <col min="2" max="2" width="30.5" style="73" customWidth="1"/>
    <col min="3" max="7" width="13.75" style="73" customWidth="1"/>
    <col min="8" max="8" width="52.5" style="73" customWidth="1"/>
    <col min="9" max="16384" width="9" style="73"/>
  </cols>
  <sheetData>
    <row r="1" spans="1:8" ht="15" customHeight="1" x14ac:dyDescent="0.25">
      <c r="A1" s="98"/>
      <c r="B1" s="19" t="s">
        <v>247</v>
      </c>
      <c r="C1" s="26" t="s">
        <v>248</v>
      </c>
      <c r="D1" s="21" t="s">
        <v>249</v>
      </c>
      <c r="E1" s="101" t="s">
        <v>252</v>
      </c>
      <c r="F1" s="102" t="s">
        <v>253</v>
      </c>
      <c r="G1" s="97" t="s">
        <v>254</v>
      </c>
      <c r="H1" s="97" t="s">
        <v>255</v>
      </c>
    </row>
    <row r="2" spans="1:8" ht="15" customHeight="1" x14ac:dyDescent="0.25">
      <c r="A2" s="99">
        <v>1</v>
      </c>
      <c r="B2" s="441" t="s">
        <v>367</v>
      </c>
      <c r="C2" s="81" t="s">
        <v>317</v>
      </c>
      <c r="D2" s="82" t="s">
        <v>345</v>
      </c>
      <c r="E2" s="82" t="s">
        <v>321</v>
      </c>
      <c r="F2" s="82" t="s">
        <v>364</v>
      </c>
      <c r="G2" s="447" t="s">
        <v>366</v>
      </c>
      <c r="H2" s="81" t="s">
        <v>370</v>
      </c>
    </row>
    <row r="3" spans="1:8" ht="15" customHeight="1" x14ac:dyDescent="0.25">
      <c r="A3" s="100">
        <f>A2+1</f>
        <v>2</v>
      </c>
      <c r="B3" s="442"/>
      <c r="C3" s="83" t="s">
        <v>318</v>
      </c>
      <c r="D3" s="74" t="s">
        <v>319</v>
      </c>
      <c r="E3" s="74" t="s">
        <v>320</v>
      </c>
      <c r="F3" s="74" t="s">
        <v>365</v>
      </c>
      <c r="G3" s="448"/>
      <c r="H3" s="85" t="s">
        <v>450</v>
      </c>
    </row>
    <row r="4" spans="1:8" ht="15" customHeight="1" x14ac:dyDescent="0.25">
      <c r="A4" s="100">
        <f t="shared" ref="A4:A44" si="0">A3+1</f>
        <v>3</v>
      </c>
      <c r="B4" s="154" t="s">
        <v>405</v>
      </c>
      <c r="C4" s="50">
        <v>390857.61</v>
      </c>
      <c r="D4" s="50">
        <v>22071.360000000001</v>
      </c>
      <c r="E4" s="50">
        <v>3773.74</v>
      </c>
      <c r="F4" s="50">
        <v>4172</v>
      </c>
      <c r="G4" s="90">
        <f>SUM(C4:F4)</f>
        <v>420874.70999999996</v>
      </c>
      <c r="H4" s="87" t="s">
        <v>413</v>
      </c>
    </row>
    <row r="5" spans="1:8" ht="15" customHeight="1" x14ac:dyDescent="0.25">
      <c r="A5" s="100">
        <f t="shared" si="0"/>
        <v>4</v>
      </c>
      <c r="B5" s="155" t="s">
        <v>332</v>
      </c>
      <c r="C5" s="89"/>
      <c r="D5" s="89"/>
      <c r="E5" s="89"/>
      <c r="F5" s="89"/>
      <c r="G5" s="88"/>
      <c r="H5" s="161" t="s">
        <v>424</v>
      </c>
    </row>
    <row r="6" spans="1:8" ht="15" customHeight="1" x14ac:dyDescent="0.25">
      <c r="A6" s="100">
        <f t="shared" si="0"/>
        <v>5</v>
      </c>
      <c r="B6" s="156" t="s">
        <v>368</v>
      </c>
      <c r="C6" s="151">
        <v>0</v>
      </c>
      <c r="D6" s="151">
        <v>0</v>
      </c>
      <c r="E6" s="151">
        <v>0</v>
      </c>
      <c r="F6" s="151">
        <v>5976</v>
      </c>
      <c r="G6" s="88">
        <f>SUM(C6:F6)</f>
        <v>5976</v>
      </c>
      <c r="H6" s="164" t="s">
        <v>414</v>
      </c>
    </row>
    <row r="7" spans="1:8" ht="15" customHeight="1" x14ac:dyDescent="0.25">
      <c r="A7" s="100">
        <f t="shared" si="0"/>
        <v>6</v>
      </c>
      <c r="B7" s="156" t="s">
        <v>322</v>
      </c>
      <c r="C7" s="151">
        <v>2490.5700000000002</v>
      </c>
      <c r="D7" s="151">
        <v>81.69</v>
      </c>
      <c r="E7" s="151">
        <v>1.77</v>
      </c>
      <c r="F7" s="152">
        <v>3.34</v>
      </c>
      <c r="G7" s="88">
        <f>SUM(C7:F7)</f>
        <v>2577.3700000000003</v>
      </c>
      <c r="H7" s="161" t="s">
        <v>417</v>
      </c>
    </row>
    <row r="8" spans="1:8" ht="15" customHeight="1" x14ac:dyDescent="0.25">
      <c r="A8" s="100">
        <f t="shared" si="0"/>
        <v>7</v>
      </c>
      <c r="B8" s="157" t="s">
        <v>323</v>
      </c>
      <c r="C8" s="92">
        <f>SUM(C6:C7)</f>
        <v>2490.5700000000002</v>
      </c>
      <c r="D8" s="92">
        <f t="shared" ref="D8:F8" si="1">SUM(D6:D7)</f>
        <v>81.69</v>
      </c>
      <c r="E8" s="92">
        <f t="shared" si="1"/>
        <v>1.77</v>
      </c>
      <c r="F8" s="92">
        <f t="shared" si="1"/>
        <v>5979.34</v>
      </c>
      <c r="G8" s="91">
        <f>SUM(C8:F8)</f>
        <v>8553.3700000000008</v>
      </c>
      <c r="H8" s="87" t="s">
        <v>415</v>
      </c>
    </row>
    <row r="9" spans="1:8" ht="15" customHeight="1" x14ac:dyDescent="0.25">
      <c r="A9" s="100">
        <f t="shared" si="0"/>
        <v>8</v>
      </c>
      <c r="B9" s="155" t="s">
        <v>324</v>
      </c>
      <c r="C9" s="89"/>
      <c r="D9" s="89"/>
      <c r="E9" s="89"/>
      <c r="F9" s="89"/>
      <c r="G9" s="88"/>
      <c r="H9" s="161" t="s">
        <v>416</v>
      </c>
    </row>
    <row r="10" spans="1:8" ht="15" customHeight="1" x14ac:dyDescent="0.25">
      <c r="A10" s="100">
        <f t="shared" si="0"/>
        <v>9</v>
      </c>
      <c r="B10" s="158" t="s">
        <v>409</v>
      </c>
      <c r="C10" s="89">
        <v>0</v>
      </c>
      <c r="D10" s="89">
        <v>0</v>
      </c>
      <c r="E10" s="151">
        <v>1703.8</v>
      </c>
      <c r="F10" s="89">
        <v>0</v>
      </c>
      <c r="G10" s="88">
        <f t="shared" ref="G10:G14" si="2">SUM(C10:F10)</f>
        <v>1703.8</v>
      </c>
      <c r="H10" s="87" t="s">
        <v>418</v>
      </c>
    </row>
    <row r="11" spans="1:8" ht="15" customHeight="1" x14ac:dyDescent="0.25">
      <c r="A11" s="100">
        <f t="shared" si="0"/>
        <v>10</v>
      </c>
      <c r="B11" s="159"/>
      <c r="C11" s="89"/>
      <c r="D11" s="89"/>
      <c r="E11" s="89"/>
      <c r="F11" s="89"/>
      <c r="G11" s="88"/>
      <c r="H11" s="161" t="s">
        <v>420</v>
      </c>
    </row>
    <row r="12" spans="1:8" ht="15" customHeight="1" x14ac:dyDescent="0.25">
      <c r="A12" s="100">
        <f t="shared" si="0"/>
        <v>11</v>
      </c>
      <c r="B12" s="157" t="s">
        <v>334</v>
      </c>
      <c r="C12" s="89">
        <f>SUM(C10:C11)</f>
        <v>0</v>
      </c>
      <c r="D12" s="89">
        <f t="shared" ref="D12:F12" si="3">SUM(D10:D11)</f>
        <v>0</v>
      </c>
      <c r="E12" s="89">
        <f t="shared" si="3"/>
        <v>1703.8</v>
      </c>
      <c r="F12" s="89">
        <f t="shared" si="3"/>
        <v>0</v>
      </c>
      <c r="G12" s="88">
        <f t="shared" si="2"/>
        <v>1703.8</v>
      </c>
      <c r="H12" s="161" t="s">
        <v>419</v>
      </c>
    </row>
    <row r="13" spans="1:8" ht="15" customHeight="1" x14ac:dyDescent="0.25">
      <c r="A13" s="100">
        <f t="shared" si="0"/>
        <v>12</v>
      </c>
      <c r="B13" s="124" t="s">
        <v>325</v>
      </c>
      <c r="C13" s="96">
        <f>C8-C12</f>
        <v>2490.5700000000002</v>
      </c>
      <c r="D13" s="96">
        <f t="shared" ref="D13:F13" si="4">D8-D12</f>
        <v>81.69</v>
      </c>
      <c r="E13" s="96">
        <f>E8-E12</f>
        <v>-1702.03</v>
      </c>
      <c r="F13" s="96">
        <f t="shared" si="4"/>
        <v>5979.34</v>
      </c>
      <c r="G13" s="94">
        <f t="shared" si="2"/>
        <v>6849.5700000000006</v>
      </c>
      <c r="H13" s="161" t="s">
        <v>421</v>
      </c>
    </row>
    <row r="14" spans="1:8" ht="15" customHeight="1" x14ac:dyDescent="0.25">
      <c r="A14" s="100">
        <f t="shared" si="0"/>
        <v>13</v>
      </c>
      <c r="B14" s="124" t="s">
        <v>406</v>
      </c>
      <c r="C14" s="92">
        <f>C4+C13</f>
        <v>393348.18</v>
      </c>
      <c r="D14" s="92">
        <f t="shared" ref="D14" si="5">D4+D13</f>
        <v>22153.05</v>
      </c>
      <c r="E14" s="92">
        <f>E4+E13</f>
        <v>2071.71</v>
      </c>
      <c r="F14" s="92">
        <f>F4+F13</f>
        <v>10151.34</v>
      </c>
      <c r="G14" s="166">
        <f t="shared" si="2"/>
        <v>427724.28</v>
      </c>
      <c r="H14" s="161"/>
    </row>
    <row r="15" spans="1:8" ht="15" customHeight="1" x14ac:dyDescent="0.25">
      <c r="A15" s="100">
        <f t="shared" si="0"/>
        <v>14</v>
      </c>
      <c r="B15" s="443" t="s">
        <v>367</v>
      </c>
      <c r="C15" s="80" t="s">
        <v>422</v>
      </c>
      <c r="D15" s="80" t="s">
        <v>161</v>
      </c>
      <c r="E15" s="80" t="s">
        <v>326</v>
      </c>
      <c r="F15" s="80" t="s">
        <v>327</v>
      </c>
      <c r="G15" s="447" t="s">
        <v>366</v>
      </c>
      <c r="H15" s="163"/>
    </row>
    <row r="16" spans="1:8" ht="15" customHeight="1" x14ac:dyDescent="0.25">
      <c r="A16" s="100">
        <f t="shared" si="0"/>
        <v>15</v>
      </c>
      <c r="B16" s="444"/>
      <c r="C16" s="74" t="s">
        <v>328</v>
      </c>
      <c r="D16" s="74" t="s">
        <v>329</v>
      </c>
      <c r="E16" s="74" t="s">
        <v>330</v>
      </c>
      <c r="F16" s="74" t="s">
        <v>331</v>
      </c>
      <c r="G16" s="448"/>
      <c r="H16" s="122"/>
    </row>
    <row r="17" spans="1:8" ht="15" customHeight="1" x14ac:dyDescent="0.25">
      <c r="A17" s="100">
        <f t="shared" si="0"/>
        <v>16</v>
      </c>
      <c r="B17" s="167" t="s">
        <v>405</v>
      </c>
      <c r="C17" s="90">
        <v>450281.63</v>
      </c>
      <c r="D17" s="50">
        <v>370496.81999999995</v>
      </c>
      <c r="E17" s="50">
        <v>153343.95000000001</v>
      </c>
      <c r="F17" s="50">
        <v>174784.27</v>
      </c>
      <c r="G17" s="90">
        <f>SUM(C17:F17)</f>
        <v>1148906.67</v>
      </c>
      <c r="H17" s="162" t="s">
        <v>441</v>
      </c>
    </row>
    <row r="18" spans="1:8" ht="15" customHeight="1" x14ac:dyDescent="0.25">
      <c r="A18" s="100">
        <f t="shared" si="0"/>
        <v>17</v>
      </c>
      <c r="B18" s="168" t="s">
        <v>332</v>
      </c>
      <c r="C18" s="88"/>
      <c r="D18" s="89"/>
      <c r="E18" s="89"/>
      <c r="F18" s="89"/>
      <c r="G18" s="88"/>
      <c r="H18" s="161" t="s">
        <v>427</v>
      </c>
    </row>
    <row r="19" spans="1:8" ht="15" customHeight="1" x14ac:dyDescent="0.25">
      <c r="A19" s="100">
        <f t="shared" si="0"/>
        <v>18</v>
      </c>
      <c r="B19" s="169" t="s">
        <v>333</v>
      </c>
      <c r="C19" s="171">
        <v>77600</v>
      </c>
      <c r="D19" s="151">
        <v>300000</v>
      </c>
      <c r="E19" s="151">
        <v>0</v>
      </c>
      <c r="F19" s="151">
        <v>0</v>
      </c>
      <c r="G19" s="88">
        <f>SUM(C19:F19)</f>
        <v>377600</v>
      </c>
      <c r="H19" s="164" t="s">
        <v>428</v>
      </c>
    </row>
    <row r="20" spans="1:8" ht="15" customHeight="1" x14ac:dyDescent="0.25">
      <c r="A20" s="100">
        <f t="shared" si="0"/>
        <v>19</v>
      </c>
      <c r="B20" s="164" t="s">
        <v>410</v>
      </c>
      <c r="C20" s="171">
        <v>0</v>
      </c>
      <c r="D20" s="151">
        <v>175000</v>
      </c>
      <c r="E20" s="151">
        <v>0</v>
      </c>
      <c r="F20" s="151">
        <v>0</v>
      </c>
      <c r="G20" s="88">
        <f>SUM(C20:F20)</f>
        <v>175000</v>
      </c>
      <c r="H20" s="161" t="s">
        <v>425</v>
      </c>
    </row>
    <row r="21" spans="1:8" ht="15" customHeight="1" x14ac:dyDescent="0.25">
      <c r="A21" s="100">
        <f t="shared" si="0"/>
        <v>20</v>
      </c>
      <c r="B21" s="169" t="s">
        <v>322</v>
      </c>
      <c r="C21" s="171">
        <v>1343.7</v>
      </c>
      <c r="D21" s="151">
        <v>0</v>
      </c>
      <c r="E21" s="151">
        <v>364.65</v>
      </c>
      <c r="F21" s="151">
        <v>139.83000000000001</v>
      </c>
      <c r="G21" s="88">
        <f>SUM(C21:F21)</f>
        <v>1848.1799999999998</v>
      </c>
      <c r="H21" s="161" t="s">
        <v>423</v>
      </c>
    </row>
    <row r="22" spans="1:8" ht="15" customHeight="1" x14ac:dyDescent="0.25">
      <c r="A22" s="100">
        <f t="shared" si="0"/>
        <v>21</v>
      </c>
      <c r="B22" s="78" t="s">
        <v>323</v>
      </c>
      <c r="C22" s="91">
        <f>SUM(C19:C21)</f>
        <v>78943.7</v>
      </c>
      <c r="D22" s="92">
        <f>SUM(D19:D21)</f>
        <v>475000</v>
      </c>
      <c r="E22" s="92">
        <f>SUM(E19:E21)</f>
        <v>364.65</v>
      </c>
      <c r="F22" s="92">
        <f>SUM(F19:F21)</f>
        <v>139.83000000000001</v>
      </c>
      <c r="G22" s="91">
        <f>SUM(C22:F22)</f>
        <v>554448.17999999993</v>
      </c>
      <c r="H22" s="161" t="s">
        <v>434</v>
      </c>
    </row>
    <row r="23" spans="1:8" ht="15" customHeight="1" x14ac:dyDescent="0.25">
      <c r="A23" s="100">
        <f t="shared" si="0"/>
        <v>22</v>
      </c>
      <c r="B23" s="168" t="s">
        <v>324</v>
      </c>
      <c r="C23" s="88"/>
      <c r="D23" s="89"/>
      <c r="E23" s="89"/>
      <c r="F23" s="89"/>
      <c r="G23" s="88"/>
      <c r="H23" s="87" t="s">
        <v>449</v>
      </c>
    </row>
    <row r="24" spans="1:8" ht="15" customHeight="1" x14ac:dyDescent="0.25">
      <c r="A24" s="100">
        <f t="shared" si="0"/>
        <v>23</v>
      </c>
      <c r="B24" s="164" t="s">
        <v>411</v>
      </c>
      <c r="C24" s="171">
        <v>486937</v>
      </c>
      <c r="D24" s="151">
        <v>0</v>
      </c>
      <c r="E24" s="151">
        <v>0</v>
      </c>
      <c r="F24" s="151">
        <v>0</v>
      </c>
      <c r="G24" s="88">
        <f>SUM(C24:F24)</f>
        <v>486937</v>
      </c>
      <c r="H24" s="172" t="s">
        <v>442</v>
      </c>
    </row>
    <row r="25" spans="1:8" ht="15" customHeight="1" x14ac:dyDescent="0.25">
      <c r="A25" s="100">
        <f t="shared" si="0"/>
        <v>24</v>
      </c>
      <c r="B25" s="123" t="s">
        <v>369</v>
      </c>
      <c r="C25" s="171">
        <v>0</v>
      </c>
      <c r="D25" s="151">
        <v>720665.22</v>
      </c>
      <c r="E25" s="152">
        <v>0</v>
      </c>
      <c r="F25" s="152">
        <v>0</v>
      </c>
      <c r="G25" s="91">
        <f>SUM(C25:F25)</f>
        <v>720665.22</v>
      </c>
      <c r="H25" s="161" t="s">
        <v>435</v>
      </c>
    </row>
    <row r="26" spans="1:8" ht="15" customHeight="1" x14ac:dyDescent="0.25">
      <c r="A26" s="100">
        <f t="shared" si="0"/>
        <v>25</v>
      </c>
      <c r="B26" s="170" t="s">
        <v>334</v>
      </c>
      <c r="C26" s="88">
        <f>SUM(C24:C25)</f>
        <v>486937</v>
      </c>
      <c r="D26" s="89">
        <f t="shared" ref="D26:F26" si="6">SUM(D24:D25)</f>
        <v>720665.22</v>
      </c>
      <c r="E26" s="89">
        <f t="shared" si="6"/>
        <v>0</v>
      </c>
      <c r="F26" s="89">
        <f t="shared" si="6"/>
        <v>0</v>
      </c>
      <c r="G26" s="91">
        <f>SUM(C26:F26)</f>
        <v>1207602.22</v>
      </c>
      <c r="H26" s="87" t="s">
        <v>426</v>
      </c>
    </row>
    <row r="27" spans="1:8" ht="15" customHeight="1" x14ac:dyDescent="0.25">
      <c r="A27" s="100">
        <f t="shared" si="0"/>
        <v>26</v>
      </c>
      <c r="B27" s="75" t="s">
        <v>325</v>
      </c>
      <c r="C27" s="95">
        <f>C22-C26</f>
        <v>-407993.3</v>
      </c>
      <c r="D27" s="96">
        <f t="shared" ref="D27:F27" si="7">D22-D26</f>
        <v>-245665.21999999997</v>
      </c>
      <c r="E27" s="96">
        <f t="shared" si="7"/>
        <v>364.65</v>
      </c>
      <c r="F27" s="96">
        <f t="shared" si="7"/>
        <v>139.83000000000001</v>
      </c>
      <c r="G27" s="94">
        <f>G22+G26</f>
        <v>1762050.4</v>
      </c>
      <c r="H27" s="176" t="s">
        <v>451</v>
      </c>
    </row>
    <row r="28" spans="1:8" ht="15" customHeight="1" x14ac:dyDescent="0.25">
      <c r="A28" s="100">
        <f t="shared" si="0"/>
        <v>27</v>
      </c>
      <c r="B28" s="75" t="s">
        <v>406</v>
      </c>
      <c r="C28" s="91">
        <f>C17+C27</f>
        <v>42288.330000000016</v>
      </c>
      <c r="D28" s="92">
        <f>D17+D27</f>
        <v>124831.59999999998</v>
      </c>
      <c r="E28" s="92">
        <f>E17+E27</f>
        <v>153708.6</v>
      </c>
      <c r="F28" s="92">
        <f>F17+F27</f>
        <v>174924.09999999998</v>
      </c>
      <c r="G28" s="166">
        <f>SUM(C28:F28)</f>
        <v>495752.63</v>
      </c>
      <c r="H28" s="175" t="s">
        <v>448</v>
      </c>
    </row>
    <row r="29" spans="1:8" ht="15" customHeight="1" x14ac:dyDescent="0.25">
      <c r="A29" s="100">
        <f t="shared" si="0"/>
        <v>28</v>
      </c>
      <c r="B29" s="445" t="s">
        <v>367</v>
      </c>
      <c r="C29" s="84" t="s">
        <v>341</v>
      </c>
      <c r="D29" s="80" t="s">
        <v>344</v>
      </c>
      <c r="E29" s="80" t="s">
        <v>343</v>
      </c>
      <c r="F29" s="80" t="s">
        <v>342</v>
      </c>
      <c r="G29" s="447" t="s">
        <v>366</v>
      </c>
      <c r="H29" s="174"/>
    </row>
    <row r="30" spans="1:8" ht="15" customHeight="1" x14ac:dyDescent="0.25">
      <c r="A30" s="100">
        <f t="shared" si="0"/>
        <v>29</v>
      </c>
      <c r="B30" s="446"/>
      <c r="C30" s="83" t="s">
        <v>335</v>
      </c>
      <c r="D30" s="74" t="s">
        <v>336</v>
      </c>
      <c r="E30" s="74" t="s">
        <v>337</v>
      </c>
      <c r="F30" s="74" t="s">
        <v>338</v>
      </c>
      <c r="G30" s="448"/>
      <c r="H30" s="86"/>
    </row>
    <row r="31" spans="1:8" ht="15" customHeight="1" x14ac:dyDescent="0.25">
      <c r="A31" s="100">
        <f t="shared" si="0"/>
        <v>30</v>
      </c>
      <c r="B31" s="79" t="s">
        <v>405</v>
      </c>
      <c r="C31" s="90">
        <v>133611.82</v>
      </c>
      <c r="D31" s="50">
        <v>154012.40999999997</v>
      </c>
      <c r="E31" s="50">
        <v>9207.6</v>
      </c>
      <c r="F31" s="50">
        <v>84051.209999999992</v>
      </c>
      <c r="G31" s="90">
        <f>SUM(C31:F31)</f>
        <v>380883.03999999992</v>
      </c>
      <c r="H31" s="87" t="s">
        <v>429</v>
      </c>
    </row>
    <row r="32" spans="1:8" ht="15" customHeight="1" x14ac:dyDescent="0.25">
      <c r="A32" s="100">
        <f t="shared" si="0"/>
        <v>31</v>
      </c>
      <c r="B32" s="76" t="s">
        <v>332</v>
      </c>
      <c r="C32" s="88"/>
      <c r="D32" s="89"/>
      <c r="E32" s="89"/>
      <c r="F32" s="89"/>
      <c r="G32" s="165"/>
      <c r="H32" s="161" t="s">
        <v>430</v>
      </c>
    </row>
    <row r="33" spans="1:8" ht="15" customHeight="1" x14ac:dyDescent="0.25">
      <c r="A33" s="100">
        <f t="shared" si="0"/>
        <v>32</v>
      </c>
      <c r="B33" s="77" t="s">
        <v>339</v>
      </c>
      <c r="C33" s="171">
        <f>5000+5151</f>
        <v>10151</v>
      </c>
      <c r="D33" s="152" t="s">
        <v>360</v>
      </c>
      <c r="E33" s="151">
        <v>0</v>
      </c>
      <c r="F33" s="151">
        <v>0</v>
      </c>
      <c r="G33" s="88">
        <f>SUM(C33:F33)</f>
        <v>10151</v>
      </c>
      <c r="H33" s="164" t="s">
        <v>431</v>
      </c>
    </row>
    <row r="34" spans="1:8" ht="15" customHeight="1" x14ac:dyDescent="0.25">
      <c r="A34" s="100">
        <f t="shared" si="0"/>
        <v>33</v>
      </c>
      <c r="B34" s="77" t="s">
        <v>322</v>
      </c>
      <c r="C34" s="171">
        <v>478.69</v>
      </c>
      <c r="D34" s="151">
        <v>554.58000000000004</v>
      </c>
      <c r="E34" s="151">
        <v>38.15</v>
      </c>
      <c r="F34" s="151">
        <v>67.239999999999995</v>
      </c>
      <c r="G34" s="88">
        <f>SUM(C34:F34)</f>
        <v>1138.6600000000001</v>
      </c>
      <c r="H34" s="161" t="s">
        <v>436</v>
      </c>
    </row>
    <row r="35" spans="1:8" ht="15" customHeight="1" x14ac:dyDescent="0.25">
      <c r="A35" s="100">
        <f t="shared" si="0"/>
        <v>34</v>
      </c>
      <c r="B35" s="78" t="s">
        <v>323</v>
      </c>
      <c r="C35" s="91">
        <f>SUM(C33:C34)</f>
        <v>10629.69</v>
      </c>
      <c r="D35" s="92">
        <f>SUM(D33:D34)</f>
        <v>554.58000000000004</v>
      </c>
      <c r="E35" s="92">
        <f>SUM(E33:E34)</f>
        <v>38.15</v>
      </c>
      <c r="F35" s="92">
        <f>SUM(F33:F34)</f>
        <v>67.239999999999995</v>
      </c>
      <c r="G35" s="166">
        <f>SUM(G33:G34)</f>
        <v>11289.66</v>
      </c>
      <c r="H35" s="87" t="s">
        <v>432</v>
      </c>
    </row>
    <row r="36" spans="1:8" ht="15" customHeight="1" x14ac:dyDescent="0.25">
      <c r="A36" s="100">
        <f t="shared" si="0"/>
        <v>35</v>
      </c>
      <c r="B36" s="76" t="s">
        <v>324</v>
      </c>
      <c r="C36" s="88"/>
      <c r="D36" s="89"/>
      <c r="E36" s="89"/>
      <c r="F36" s="89"/>
      <c r="G36" s="165"/>
      <c r="H36" s="161" t="s">
        <v>433</v>
      </c>
    </row>
    <row r="37" spans="1:8" ht="15" customHeight="1" x14ac:dyDescent="0.25">
      <c r="A37" s="100">
        <f t="shared" si="0"/>
        <v>36</v>
      </c>
      <c r="B37" s="153" t="s">
        <v>412</v>
      </c>
      <c r="C37" s="171">
        <v>50</v>
      </c>
      <c r="D37" s="152" t="s">
        <v>360</v>
      </c>
      <c r="E37" s="160" t="s">
        <v>360</v>
      </c>
      <c r="F37" s="152" t="s">
        <v>360</v>
      </c>
      <c r="G37" s="88">
        <f>SUM(C37:F37)</f>
        <v>50</v>
      </c>
      <c r="H37" s="177" t="s">
        <v>452</v>
      </c>
    </row>
    <row r="38" spans="1:8" ht="15" customHeight="1" x14ac:dyDescent="0.25">
      <c r="A38" s="100">
        <f t="shared" si="0"/>
        <v>37</v>
      </c>
      <c r="B38" s="178" t="s">
        <v>453</v>
      </c>
      <c r="C38" s="171">
        <v>0</v>
      </c>
      <c r="D38" s="151">
        <v>19769</v>
      </c>
      <c r="E38" s="151">
        <v>0</v>
      </c>
      <c r="F38" s="152" t="s">
        <v>360</v>
      </c>
      <c r="G38" s="88">
        <f>SUM(C38:F38)</f>
        <v>19769</v>
      </c>
      <c r="H38" s="161" t="s">
        <v>437</v>
      </c>
    </row>
    <row r="39" spans="1:8" ht="15" customHeight="1" x14ac:dyDescent="0.25">
      <c r="A39" s="100">
        <f t="shared" si="0"/>
        <v>38</v>
      </c>
      <c r="B39" s="78" t="s">
        <v>334</v>
      </c>
      <c r="C39" s="91">
        <f>SUM(C37:C38)</f>
        <v>50</v>
      </c>
      <c r="D39" s="92">
        <f t="shared" ref="D39:F39" si="8">SUM(D37:D38)</f>
        <v>19769</v>
      </c>
      <c r="E39" s="92">
        <f t="shared" si="8"/>
        <v>0</v>
      </c>
      <c r="F39" s="92">
        <f t="shared" si="8"/>
        <v>0</v>
      </c>
      <c r="G39" s="91">
        <f>SUM(C39:F39)</f>
        <v>19819</v>
      </c>
      <c r="H39" s="87" t="s">
        <v>438</v>
      </c>
    </row>
    <row r="40" spans="1:8" ht="15" customHeight="1" x14ac:dyDescent="0.25">
      <c r="A40" s="100">
        <f t="shared" si="0"/>
        <v>39</v>
      </c>
      <c r="B40" s="75" t="s">
        <v>325</v>
      </c>
      <c r="C40" s="95">
        <f>C35-C39</f>
        <v>10579.69</v>
      </c>
      <c r="D40" s="96">
        <f t="shared" ref="D40:F40" si="9">D35-D39</f>
        <v>-19214.419999999998</v>
      </c>
      <c r="E40" s="96">
        <f t="shared" si="9"/>
        <v>38.15</v>
      </c>
      <c r="F40" s="96">
        <f t="shared" si="9"/>
        <v>67.239999999999995</v>
      </c>
      <c r="G40" s="94">
        <f>G35-G39</f>
        <v>-8529.34</v>
      </c>
      <c r="H40" s="161" t="s">
        <v>440</v>
      </c>
    </row>
    <row r="41" spans="1:8" ht="15" customHeight="1" x14ac:dyDescent="0.25">
      <c r="A41" s="100">
        <f t="shared" si="0"/>
        <v>40</v>
      </c>
      <c r="B41" s="124" t="s">
        <v>406</v>
      </c>
      <c r="C41" s="91">
        <f>C31+C40</f>
        <v>144191.51</v>
      </c>
      <c r="D41" s="92">
        <f>D31+D40</f>
        <v>134797.99</v>
      </c>
      <c r="E41" s="92">
        <f>E31+E40</f>
        <v>9245.75</v>
      </c>
      <c r="F41" s="92">
        <f>F31+F40</f>
        <v>84118.45</v>
      </c>
      <c r="G41" s="166">
        <f>SUM(C41:F41)</f>
        <v>372353.7</v>
      </c>
      <c r="H41" s="161" t="s">
        <v>439</v>
      </c>
    </row>
    <row r="42" spans="1:8" ht="15" customHeight="1" x14ac:dyDescent="0.25">
      <c r="A42" s="179">
        <f t="shared" si="0"/>
        <v>41</v>
      </c>
      <c r="B42" s="79" t="s">
        <v>407</v>
      </c>
      <c r="C42" s="180"/>
      <c r="D42" s="180"/>
      <c r="E42" s="180"/>
      <c r="F42" s="180"/>
      <c r="G42" s="50">
        <f>G4+G17+G31</f>
        <v>1950664.42</v>
      </c>
      <c r="H42" s="180"/>
    </row>
    <row r="43" spans="1:8" ht="15" customHeight="1" x14ac:dyDescent="0.25">
      <c r="A43" s="100">
        <f t="shared" si="0"/>
        <v>42</v>
      </c>
      <c r="B43" s="75" t="s">
        <v>408</v>
      </c>
      <c r="G43" s="92">
        <f>G14+G28+G41</f>
        <v>1295830.6100000001</v>
      </c>
    </row>
    <row r="44" spans="1:8" ht="15" customHeight="1" x14ac:dyDescent="0.25">
      <c r="A44" s="100">
        <f t="shared" si="0"/>
        <v>43</v>
      </c>
      <c r="B44" s="75" t="s">
        <v>340</v>
      </c>
      <c r="G44" s="93">
        <f>G43-G42</f>
        <v>-654833.80999999982</v>
      </c>
    </row>
    <row r="45" spans="1:8" x14ac:dyDescent="0.25">
      <c r="A45" s="23"/>
    </row>
  </sheetData>
  <mergeCells count="6">
    <mergeCell ref="B2:B3"/>
    <mergeCell ref="B15:B16"/>
    <mergeCell ref="B29:B30"/>
    <mergeCell ref="G15:G16"/>
    <mergeCell ref="G29:G30"/>
    <mergeCell ref="G2:G3"/>
  </mergeCells>
  <printOptions horizontalCentered="1"/>
  <pageMargins left="0.5" right="0.5" top="0.75" bottom="0.5" header="0.3" footer="0.3"/>
  <pageSetup scale="75" fitToHeight="0" orientation="landscape" r:id="rId1"/>
  <headerFooter>
    <oddHeader>&amp;C&amp;"-,Bold"&amp;13Town of Pomfret&amp;"-,Regular"&amp;12
&amp;11Reserve Funds Balances&amp;R&amp;11Draft - January 23, 2022</oddHeader>
    <oddFooter>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General Account Summary</vt:lpstr>
      <vt:lpstr>Highway Account Summary</vt:lpstr>
      <vt:lpstr>General Account Detail</vt:lpstr>
      <vt:lpstr>Highway Account Detail</vt:lpstr>
      <vt:lpstr>Calculation of FY 2025 Tax</vt:lpstr>
      <vt:lpstr>Reserve Funds</vt:lpstr>
      <vt:lpstr>Fund Balances Summary</vt:lpstr>
      <vt:lpstr>Balance Sheet</vt:lpstr>
      <vt:lpstr>Reserve Funds Balances</vt:lpstr>
      <vt:lpstr>'Balance Sheet'!Print_Area</vt:lpstr>
      <vt:lpstr>'Calculation of FY 2025 Tax'!Print_Area</vt:lpstr>
      <vt:lpstr>'Fund Balances Summary'!Print_Area</vt:lpstr>
      <vt:lpstr>'General Account Detail'!Print_Area</vt:lpstr>
      <vt:lpstr>'General Account Summary'!Print_Area</vt:lpstr>
      <vt:lpstr>'Highway Account Detail'!Print_Area</vt:lpstr>
      <vt:lpstr>'Highway Account Summary'!Print_Area</vt:lpstr>
      <vt:lpstr>'Reserve Funds Balances'!Print_Area</vt:lpstr>
      <vt:lpstr>'Balance Sheet'!Print_Titles</vt:lpstr>
      <vt:lpstr>'Fund Balances Summary'!Print_Titles</vt:lpstr>
      <vt:lpstr>'General Account Detail'!Print_Titles</vt:lpstr>
      <vt:lpstr>'General Account Summary'!Print_Titles</vt:lpstr>
      <vt:lpstr>'Highway Account Detail'!Print_Titles</vt:lpstr>
      <vt:lpstr>'Highway Account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Matthews</dc:creator>
  <cp:lastModifiedBy>Benjamin Brickner</cp:lastModifiedBy>
  <cp:lastPrinted>2024-01-18T05:15:13Z</cp:lastPrinted>
  <dcterms:created xsi:type="dcterms:W3CDTF">2019-01-29T17:11:05Z</dcterms:created>
  <dcterms:modified xsi:type="dcterms:W3CDTF">2024-01-25T03:24:25Z</dcterms:modified>
</cp:coreProperties>
</file>